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D:\PC_HOME_ZAK_2023\ZAKÁZKY_PPS\MFD MUGLINOV_PLYNOINSTALACE\PLYN\"/>
    </mc:Choice>
  </mc:AlternateContent>
  <xr:revisionPtr revIDLastSave="0" documentId="13_ncr:1_{C992678E-D2FB-408C-84D9-C0F8EA175302}" xr6:coauthVersionLast="47" xr6:coauthVersionMax="47" xr10:uidLastSave="{00000000-0000-0000-0000-000000000000}"/>
  <bookViews>
    <workbookView xWindow="-108" yWindow="-108" windowWidth="41496" windowHeight="16896" firstSheet="1" activeTab="1" xr2:uid="{00000000-000D-0000-FFFF-FFFF00000000}"/>
  </bookViews>
  <sheets>
    <sheet name="Rekapitulace stavby" sheetId="1" state="veryHidden" r:id="rId1"/>
    <sheet name="46-2023 - Multifunkční dů..." sheetId="2" r:id="rId2"/>
  </sheets>
  <definedNames>
    <definedName name="_xlnm._FilterDatabase" localSheetId="1" hidden="1">'46-2023 - Multifunkční dů...'!$C$127:$K$165</definedName>
    <definedName name="_xlnm.Print_Titles" localSheetId="1">'46-2023 - Multifunkční dů...'!$127:$127</definedName>
    <definedName name="_xlnm.Print_Titles" localSheetId="0">'Rekapitulace stavby'!$92:$92</definedName>
    <definedName name="_xlnm.Print_Area" localSheetId="1">'46-2023 - Multifunkční dů...'!$C$4:$J$76,'46-2023 - Multifunkční dů...'!$C$82:$J$107,'46-2023 - Multifunkční dů...'!$C$113:$K$165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2" l="1"/>
  <c r="J38" i="2"/>
  <c r="AY96" i="1"/>
  <c r="J37" i="2"/>
  <c r="AX96" i="1" s="1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T132" i="2"/>
  <c r="R133" i="2"/>
  <c r="R132" i="2" s="1"/>
  <c r="P133" i="2"/>
  <c r="P132" i="2"/>
  <c r="P129" i="2" s="1"/>
  <c r="BI131" i="2"/>
  <c r="BH131" i="2"/>
  <c r="BG131" i="2"/>
  <c r="BF131" i="2"/>
  <c r="T131" i="2"/>
  <c r="T130" i="2" s="1"/>
  <c r="T129" i="2" s="1"/>
  <c r="R131" i="2"/>
  <c r="R130" i="2" s="1"/>
  <c r="R129" i="2" s="1"/>
  <c r="P131" i="2"/>
  <c r="P130" i="2"/>
  <c r="J125" i="2"/>
  <c r="J124" i="2"/>
  <c r="F124" i="2"/>
  <c r="F122" i="2"/>
  <c r="E120" i="2"/>
  <c r="J94" i="2"/>
  <c r="J93" i="2"/>
  <c r="F93" i="2"/>
  <c r="F91" i="2"/>
  <c r="E89" i="2"/>
  <c r="J20" i="2"/>
  <c r="E20" i="2"/>
  <c r="F94" i="2" s="1"/>
  <c r="J19" i="2"/>
  <c r="J14" i="2"/>
  <c r="J122" i="2"/>
  <c r="E7" i="2"/>
  <c r="E85" i="2"/>
  <c r="L90" i="1"/>
  <c r="AM90" i="1"/>
  <c r="AM89" i="1"/>
  <c r="L89" i="1"/>
  <c r="AM87" i="1"/>
  <c r="L87" i="1"/>
  <c r="L85" i="1"/>
  <c r="L84" i="1"/>
  <c r="BK165" i="2"/>
  <c r="BK153" i="2"/>
  <c r="BK133" i="2"/>
  <c r="BK160" i="2"/>
  <c r="BK142" i="2"/>
  <c r="J150" i="2"/>
  <c r="J140" i="2"/>
  <c r="BK150" i="2"/>
  <c r="J131" i="2"/>
  <c r="J141" i="2"/>
  <c r="BK157" i="2"/>
  <c r="BK151" i="2"/>
  <c r="J137" i="2"/>
  <c r="BK161" i="2"/>
  <c r="J147" i="2"/>
  <c r="J133" i="2"/>
  <c r="BK141" i="2"/>
  <c r="J153" i="2"/>
  <c r="J139" i="2"/>
  <c r="J165" i="2"/>
  <c r="J161" i="2"/>
  <c r="J148" i="2"/>
  <c r="BK139" i="2"/>
  <c r="BK148" i="2"/>
  <c r="BK131" i="2"/>
  <c r="BK149" i="2"/>
  <c r="BK143" i="2"/>
  <c r="J142" i="2"/>
  <c r="BK144" i="2"/>
  <c r="BK159" i="2"/>
  <c r="BK164" i="2"/>
  <c r="BK155" i="2"/>
  <c r="J146" i="2"/>
  <c r="BK147" i="2"/>
  <c r="BK156" i="2"/>
  <c r="BK140" i="2"/>
  <c r="AS95" i="1"/>
  <c r="BK138" i="2"/>
  <c r="J156" i="2"/>
  <c r="BK136" i="2"/>
  <c r="J157" i="2"/>
  <c r="BK146" i="2"/>
  <c r="J136" i="2"/>
  <c r="J145" i="2"/>
  <c r="J149" i="2"/>
  <c r="BK154" i="2"/>
  <c r="J164" i="2"/>
  <c r="J155" i="2"/>
  <c r="BK137" i="2"/>
  <c r="J154" i="2"/>
  <c r="J160" i="2"/>
  <c r="BK152" i="2"/>
  <c r="J159" i="2"/>
  <c r="J152" i="2"/>
  <c r="BK145" i="2"/>
  <c r="J138" i="2"/>
  <c r="J151" i="2"/>
  <c r="J143" i="2"/>
  <c r="J144" i="2"/>
  <c r="R135" i="2" l="1"/>
  <c r="R134" i="2" s="1"/>
  <c r="R128" i="2" s="1"/>
  <c r="R158" i="2"/>
  <c r="BK163" i="2"/>
  <c r="J163" i="2"/>
  <c r="J106" i="2"/>
  <c r="T135" i="2"/>
  <c r="T134" i="2" s="1"/>
  <c r="T128" i="2" s="1"/>
  <c r="T158" i="2"/>
  <c r="P135" i="2"/>
  <c r="P163" i="2"/>
  <c r="P162" i="2" s="1"/>
  <c r="BK135" i="2"/>
  <c r="BK134" i="2" s="1"/>
  <c r="J134" i="2" s="1"/>
  <c r="J102" i="2" s="1"/>
  <c r="P158" i="2"/>
  <c r="P134" i="2" s="1"/>
  <c r="P128" i="2" s="1"/>
  <c r="AU96" i="1" s="1"/>
  <c r="AU95" i="1" s="1"/>
  <c r="AU94" i="1" s="1"/>
  <c r="R163" i="2"/>
  <c r="R162" i="2"/>
  <c r="BK158" i="2"/>
  <c r="J158" i="2" s="1"/>
  <c r="J104" i="2" s="1"/>
  <c r="T163" i="2"/>
  <c r="T162" i="2"/>
  <c r="BK130" i="2"/>
  <c r="J130" i="2"/>
  <c r="J100" i="2" s="1"/>
  <c r="BK132" i="2"/>
  <c r="J132" i="2" s="1"/>
  <c r="J101" i="2" s="1"/>
  <c r="F125" i="2"/>
  <c r="BE139" i="2"/>
  <c r="E116" i="2"/>
  <c r="BE133" i="2"/>
  <c r="BE149" i="2"/>
  <c r="BE147" i="2"/>
  <c r="BE151" i="2"/>
  <c r="BE157" i="2"/>
  <c r="BE141" i="2"/>
  <c r="BE144" i="2"/>
  <c r="BE152" i="2"/>
  <c r="BE136" i="2"/>
  <c r="BE143" i="2"/>
  <c r="BE154" i="2"/>
  <c r="BE131" i="2"/>
  <c r="BE140" i="2"/>
  <c r="BE142" i="2"/>
  <c r="BE145" i="2"/>
  <c r="BE146" i="2"/>
  <c r="BE148" i="2"/>
  <c r="BE150" i="2"/>
  <c r="BE153" i="2"/>
  <c r="BE159" i="2"/>
  <c r="BE160" i="2"/>
  <c r="BE164" i="2"/>
  <c r="BE165" i="2"/>
  <c r="J91" i="2"/>
  <c r="BE137" i="2"/>
  <c r="BE138" i="2"/>
  <c r="BE155" i="2"/>
  <c r="BE156" i="2"/>
  <c r="BE161" i="2"/>
  <c r="F38" i="2"/>
  <c r="BC96" i="1" s="1"/>
  <c r="BC95" i="1" s="1"/>
  <c r="BC94" i="1" s="1"/>
  <c r="W32" i="1" s="1"/>
  <c r="F37" i="2"/>
  <c r="BB96" i="1" s="1"/>
  <c r="BB95" i="1" s="1"/>
  <c r="AX95" i="1" s="1"/>
  <c r="F39" i="2"/>
  <c r="BD96" i="1"/>
  <c r="BD95" i="1" s="1"/>
  <c r="BD94" i="1" s="1"/>
  <c r="W33" i="1" s="1"/>
  <c r="F36" i="2"/>
  <c r="BA96" i="1" s="1"/>
  <c r="BA95" i="1" s="1"/>
  <c r="AW95" i="1" s="1"/>
  <c r="AS94" i="1"/>
  <c r="J36" i="2"/>
  <c r="AW96" i="1" s="1"/>
  <c r="BK129" i="2" l="1"/>
  <c r="BK162" i="2"/>
  <c r="J162" i="2"/>
  <c r="J105" i="2"/>
  <c r="J135" i="2"/>
  <c r="J103" i="2"/>
  <c r="AY94" i="1"/>
  <c r="AY95" i="1"/>
  <c r="J35" i="2"/>
  <c r="AV96" i="1" s="1"/>
  <c r="AT96" i="1" s="1"/>
  <c r="BA94" i="1"/>
  <c r="W30" i="1" s="1"/>
  <c r="F35" i="2"/>
  <c r="AZ96" i="1" s="1"/>
  <c r="AZ95" i="1" s="1"/>
  <c r="AZ94" i="1" s="1"/>
  <c r="AV94" i="1" s="1"/>
  <c r="AK29" i="1" s="1"/>
  <c r="BB94" i="1"/>
  <c r="W31" i="1" s="1"/>
  <c r="BK128" i="2" l="1"/>
  <c r="J128" i="2" s="1"/>
  <c r="J32" i="2" s="1"/>
  <c r="AG96" i="1" s="1"/>
  <c r="AG95" i="1" s="1"/>
  <c r="AG94" i="1" s="1"/>
  <c r="AK26" i="1" s="1"/>
  <c r="J129" i="2"/>
  <c r="J99" i="2" s="1"/>
  <c r="J98" i="2"/>
  <c r="J41" i="2"/>
  <c r="AW94" i="1"/>
  <c r="AK30" i="1" s="1"/>
  <c r="W29" i="1"/>
  <c r="AX94" i="1"/>
  <c r="AV95" i="1"/>
  <c r="AT95" i="1" s="1"/>
  <c r="AK35" i="1" l="1"/>
  <c r="AN96" i="1"/>
  <c r="AN95" i="1"/>
  <c r="AT94" i="1"/>
  <c r="AN94" i="1" s="1"/>
</calcChain>
</file>

<file path=xl/sharedStrings.xml><?xml version="1.0" encoding="utf-8"?>
<sst xmlns="http://schemas.openxmlformats.org/spreadsheetml/2006/main" count="765" uniqueCount="251">
  <si>
    <t>Export Komplet</t>
  </si>
  <si>
    <t/>
  </si>
  <si>
    <t>2.0</t>
  </si>
  <si>
    <t>False</t>
  </si>
  <si>
    <t>{52f5f5b1-e25c-4aa8-ad11-9d253c1b87ec}</t>
  </si>
  <si>
    <t>&gt;&gt;  skryté sloupce  &lt;&lt;</t>
  </si>
  <si>
    <t>0,1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</si>
  <si>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</si>
  <si>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</si>
  <si>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</si>
  <si>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</si>
  <si>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</si>
  <si>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</si>
  <si>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46/2023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</si>
  <si>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</si>
  <si>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</si>
  <si>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Multifunkční dům Muglinov - SO01- MFD_ D.1.4.8 - PLYNOINSTALACE</t>
  </si>
  <si>
    <t>KSO:</t>
  </si>
  <si>
    <t>CC-CZ:</t>
  </si>
  <si>
    <t>Místo:</t>
  </si>
  <si>
    <t xml:space="preserve">ul. Hladnovská, Betonářská, Slezská Ostrava </t>
  </si>
  <si>
    <t>Datum:</t>
  </si>
  <si>
    <t>13. 9. 2023</t>
  </si>
  <si>
    <t>Zadavatel:</t>
  </si>
  <si>
    <t>IČ:</t>
  </si>
  <si>
    <t>Statutární město Ostrava</t>
  </si>
  <si>
    <t>DIČ:</t>
  </si>
  <si>
    <t>Uchazeč:</t>
  </si>
  <si>
    <t>Vyplň údaj</t>
  </si>
  <si>
    <t>Projektant:</t>
  </si>
  <si>
    <t>Ivo Neužil</t>
  </si>
  <si>
    <t>True</t>
  </si>
  <si>
    <t>1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</si>
  <si>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</si>
  <si>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</si>
  <si>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</si>
  <si>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</si>
  <si>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</si>
  <si>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</si>
  <si>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</si>
  <si>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</si>
  <si>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</si>
  <si>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</si>
  <si>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</si>
  <si>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</si>
  <si>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</si>
  <si>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</si>
  <si>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</si>
  <si>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</si>
  <si>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</si>
  <si>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</si>
  <si>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</si>
  <si>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</si>
  <si>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</si>
  <si>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</si>
  <si>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</si>
  <si>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</si>
  <si>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</si>
  <si>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</si>
  <si>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</si>
  <si>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</si>
  <si>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</si>
  <si>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</si>
  <si>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</si>
  <si>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</si>
  <si>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</si>
  <si>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</si>
  <si>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</si>
  <si>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</si>
  <si>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</si>
  <si>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</si>
  <si>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</si>
  <si>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</si>
  <si>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</si>
  <si>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</si>
  <si>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</si>
  <si>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</si>
  <si>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</si>
  <si>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</si>
  <si>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</si>
  <si>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{3720dad6-667e-48cf-a11c-acd6740839fc}</t>
  </si>
  <si>
    <t>2</t>
  </si>
  <si>
    <t>/</t>
  </si>
  <si>
    <t>Soupis</t>
  </si>
  <si>
    <t>{d02936f6-0cf2-4b1a-b69f-eb77eb4a5ca1}</t>
  </si>
  <si>
    <t>Objekt:</t>
  </si>
  <si>
    <t>46/2023 - Multifunkční dům Muglinov - SO01- MFD_ D.1.4.8 - PLYNOINSTALACE</t>
  </si>
  <si>
    <t>Soupis: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</si>
  <si>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</si>
  <si>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</si>
  <si>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</si>
  <si>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</si>
  <si>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</si>
  <si>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</si>
  <si>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</si>
  <si>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9 - Ostatní konstrukce a práce, bourání</t>
  </si>
  <si>
    <t>PSV - Práce a dodávky PSV</t>
  </si>
  <si>
    <t xml:space="preserve">    723 - Zdravotechnika - vnitřní plynovod</t>
  </si>
  <si>
    <t xml:space="preserve">    783 - Dokončovací práce - nátěry</t>
  </si>
  <si>
    <t>Ostatní - Ostatní</t>
  </si>
  <si>
    <t xml:space="preserve">    904 - HZS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</si>
  <si>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</si>
  <si>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</si>
  <si>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</si>
  <si>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</si>
  <si>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</si>
  <si>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</si>
  <si>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</si>
  <si>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</si>
  <si>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</si>
  <si>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</si>
  <si>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</si>
  <si>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</si>
  <si>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</si>
  <si>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</si>
  <si>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</si>
  <si>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</si>
  <si>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</si>
  <si>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</si>
  <si>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</si>
  <si>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310236251</t>
  </si>
  <si>
    <t>Zazdívka otvorů pl do 0,09 m2 ve zdivu tl do 450 mm</t>
  </si>
  <si>
    <t>kus</t>
  </si>
  <si>
    <t>4</t>
  </si>
  <si>
    <t>-1350744546</t>
  </si>
  <si>
    <t>9</t>
  </si>
  <si>
    <t>Ostatní konstrukce a práce, bourání</t>
  </si>
  <si>
    <t>971052241</t>
  </si>
  <si>
    <t>Vybourání nebo prorážení otvorů v ŽB příčkách a zdech pl do 0,0225 m2 tl do 300 mm</t>
  </si>
  <si>
    <t>98300154</t>
  </si>
  <si>
    <t>PSV</t>
  </si>
  <si>
    <t>Práce a dodávky PSV</t>
  </si>
  <si>
    <t>723</t>
  </si>
  <si>
    <t>Zdravotechnika - vnitřní plynovod</t>
  </si>
  <si>
    <t>723111202</t>
  </si>
  <si>
    <t>Potrubí ocelové závitové černé bezešvé svařované běžné DN 15</t>
  </si>
  <si>
    <t>m</t>
  </si>
  <si>
    <t>16</t>
  </si>
  <si>
    <t>-1230307723</t>
  </si>
  <si>
    <t>723111203</t>
  </si>
  <si>
    <t>Potrubí ocelové závitové černé bezešvé svařované běžné DN 20</t>
  </si>
  <si>
    <t>-159339081</t>
  </si>
  <si>
    <t>5</t>
  </si>
  <si>
    <t>723150312</t>
  </si>
  <si>
    <t>Potrubí ocelové hladké černé bezešvé spojované svařováním tvářené za tepla D 57x3,2 mm</t>
  </si>
  <si>
    <t>CS ÚRS 2023 02</t>
  </si>
  <si>
    <t>1770600418</t>
  </si>
  <si>
    <t>6</t>
  </si>
  <si>
    <t>723150365</t>
  </si>
  <si>
    <t>Chránička D 38x2,6 mm</t>
  </si>
  <si>
    <t>-1787720014</t>
  </si>
  <si>
    <t>7</t>
  </si>
  <si>
    <t>723150369</t>
  </si>
  <si>
    <t>Chránička D 89x3,6 mm</t>
  </si>
  <si>
    <t>-1488587838</t>
  </si>
  <si>
    <t>8</t>
  </si>
  <si>
    <t>723160207</t>
  </si>
  <si>
    <t>Přípojka k plynoměru spojované na závit bez ochozu G 2"</t>
  </si>
  <si>
    <t>157610332</t>
  </si>
  <si>
    <t>723160337</t>
  </si>
  <si>
    <t>Rozpěrka přípojek plynoměru G 2"</t>
  </si>
  <si>
    <t>1502675208</t>
  </si>
  <si>
    <t>10</t>
  </si>
  <si>
    <t>723190204</t>
  </si>
  <si>
    <t>Přípojka plynovodní ocelová závitová černá bezešvá spojovaná na závit běžná DN 25</t>
  </si>
  <si>
    <t>-1523650166</t>
  </si>
  <si>
    <t>11</t>
  </si>
  <si>
    <t>723190253</t>
  </si>
  <si>
    <t>Výpustky plynovodní vedení a upevnění DN 25</t>
  </si>
  <si>
    <t>330187961</t>
  </si>
  <si>
    <t>12</t>
  </si>
  <si>
    <t>723190901</t>
  </si>
  <si>
    <t xml:space="preserve">Uzavření,otevření plynovodního potrubí </t>
  </si>
  <si>
    <t>-2037701595</t>
  </si>
  <si>
    <t>13</t>
  </si>
  <si>
    <t>723190907</t>
  </si>
  <si>
    <t>Odvzdušnění nebo napuštění plynovodního potrubí</t>
  </si>
  <si>
    <t>1592764912</t>
  </si>
  <si>
    <t>14</t>
  </si>
  <si>
    <t>723190909</t>
  </si>
  <si>
    <t>Zkouška těsnosti potrubí plynovodního</t>
  </si>
  <si>
    <t>-1096841127</t>
  </si>
  <si>
    <t>723214136</t>
  </si>
  <si>
    <t>Filtr plynový DN 50 PN 16 do 300°C těleso uhlíková ocel s vypouštěcí zátkou</t>
  </si>
  <si>
    <t>-1386512263</t>
  </si>
  <si>
    <t>723221304</t>
  </si>
  <si>
    <t>Ventil vzorkovací rohový G 1/2 PN 5 s vnitřním závitem</t>
  </si>
  <si>
    <t>-754887578</t>
  </si>
  <si>
    <t>17</t>
  </si>
  <si>
    <t>723230102</t>
  </si>
  <si>
    <t>Kulový uzávěr přímý PN 5 G 1/2 FF s protipožární armaturou a 2x vnitřním závitem</t>
  </si>
  <si>
    <t>-1463395801</t>
  </si>
  <si>
    <t>18</t>
  </si>
  <si>
    <t>M</t>
  </si>
  <si>
    <t>R91.1</t>
  </si>
  <si>
    <t>Manometr plynový 0-6 kPa vč. kohoutu</t>
  </si>
  <si>
    <t>32</t>
  </si>
  <si>
    <t>2074977263</t>
  </si>
  <si>
    <t>19</t>
  </si>
  <si>
    <t>723230104</t>
  </si>
  <si>
    <t>Kulový uzávěr přímý PN 5 G 1" FF s protipožární armaturou a 2x vnitřním závitem</t>
  </si>
  <si>
    <t>-621275647</t>
  </si>
  <si>
    <t>20</t>
  </si>
  <si>
    <t>723231167</t>
  </si>
  <si>
    <t>Kohout kulový přímý G 2" PN 42 do 185°C plnoprůtokový vnitřní závit těžká řada</t>
  </si>
  <si>
    <t>342435379</t>
  </si>
  <si>
    <t>R91.2</t>
  </si>
  <si>
    <t>Prefabrikovaná betonová skříň pro HUP a plynoměr, vnější rozměr  100/60/125 cm, vč. základových věnců výšky 20 cm + MTZ vč. výkopu pro základ</t>
  </si>
  <si>
    <t>-1342619912</t>
  </si>
  <si>
    <t>22</t>
  </si>
  <si>
    <t>723239106</t>
  </si>
  <si>
    <t>Montáž armatur plynovodních se dvěma závity G 2" ostatní typ</t>
  </si>
  <si>
    <t>-356155560</t>
  </si>
  <si>
    <t>23</t>
  </si>
  <si>
    <t>723.01</t>
  </si>
  <si>
    <t>Havarijní uzávěr zemního plynu  - BAP DN50-230 VAC, bez proudu uzavřeno (tlak. ztráta do 30 Pa při průtoku 21 m3/h ZP</t>
  </si>
  <si>
    <t>1843142603</t>
  </si>
  <si>
    <t>24</t>
  </si>
  <si>
    <t>998723201</t>
  </si>
  <si>
    <t>Přesun hmot procentní pro vnitřní plynovod v objektech v do 6 m</t>
  </si>
  <si>
    <t>%</t>
  </si>
  <si>
    <t>667669410</t>
  </si>
  <si>
    <t>783</t>
  </si>
  <si>
    <t>Dokončovací práce - nátěry</t>
  </si>
  <si>
    <t>25</t>
  </si>
  <si>
    <t>783601713</t>
  </si>
  <si>
    <t>Odmaštění vodou ředitelným odmašťovačem potrubí DN do 50 mm</t>
  </si>
  <si>
    <t>1335712886</t>
  </si>
  <si>
    <t>26</t>
  </si>
  <si>
    <t>783614551</t>
  </si>
  <si>
    <t>Základní jednonásobný syntetický nátěr potrubí DN do 50 mm</t>
  </si>
  <si>
    <t>-1388585432</t>
  </si>
  <si>
    <t>27</t>
  </si>
  <si>
    <t>783617611</t>
  </si>
  <si>
    <t>Krycí dvojnásobný syntetický nátěr potrubí DN do 50 mm (zemní plyn)</t>
  </si>
  <si>
    <t>12879519</t>
  </si>
  <si>
    <t>Ostatní</t>
  </si>
  <si>
    <t>904</t>
  </si>
  <si>
    <t>HZS</t>
  </si>
  <si>
    <t>28</t>
  </si>
  <si>
    <t>904.1</t>
  </si>
  <si>
    <t>Hzs-zkousky v ramci montaz.praci Revize plynu, tlaková zkouška</t>
  </si>
  <si>
    <t>hod</t>
  </si>
  <si>
    <t>512</t>
  </si>
  <si>
    <t>7069677</t>
  </si>
  <si>
    <t>29</t>
  </si>
  <si>
    <t>905.1</t>
  </si>
  <si>
    <t>Drobné stavební výpomoci vč. materiálu,  zapravení průrazů, odvoz suti, dopravné, apod.</t>
  </si>
  <si>
    <t>1005497497</t>
  </si>
  <si>
    <t>SLEPÝ ROZPOČET-VÝKAZ</t>
  </si>
  <si>
    <t>vlastní položka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</si>
</sst>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32" fillId="3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23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198" t="s">
        <v>5</v>
      </c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6</v>
      </c>
    </row>
    <row r="5" spans="1:74" ht="12" customHeight="1">
      <c r="B5" s="16"/>
      <c r="D5" s="20" t="s">
        <v>12</v>
      </c>
      <c r="K5" s="159" t="s">
        <v>13</v>
      </c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R5" s="16"/>
      <c r="BE5" s="156" t="s">
        <v>14</v>
      </c>
      <c r="BS5" s="13" t="s">
        <v>6</v>
      </c>
    </row>
    <row r="6" spans="1:74" ht="36.9" customHeight="1">
      <c r="B6" s="16"/>
      <c r="D6" s="22" t="s">
        <v>15</v>
      </c>
      <c r="K6" s="161" t="s">
        <v>16</v>
      </c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R6" s="16"/>
      <c r="BE6" s="157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157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24" t="s">
        <v>22</v>
      </c>
      <c r="AR8" s="16"/>
      <c r="BE8" s="157"/>
      <c r="BS8" s="13" t="s">
        <v>6</v>
      </c>
    </row>
    <row r="9" spans="1:74" ht="14.4" customHeight="1">
      <c r="B9" s="16"/>
      <c r="AR9" s="16"/>
      <c r="BE9" s="157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1</v>
      </c>
      <c r="AR10" s="16"/>
      <c r="BE10" s="157"/>
      <c r="BS10" s="13" t="s">
        <v>6</v>
      </c>
    </row>
    <row r="11" spans="1:74" ht="18.45" customHeight="1">
      <c r="B11" s="16"/>
      <c r="E11" s="21" t="s">
        <v>25</v>
      </c>
      <c r="AK11" s="23" t="s">
        <v>26</v>
      </c>
      <c r="AN11" s="21" t="s">
        <v>1</v>
      </c>
      <c r="AR11" s="16"/>
      <c r="BE11" s="157"/>
      <c r="BS11" s="13" t="s">
        <v>6</v>
      </c>
    </row>
    <row r="12" spans="1:74" ht="6.9" customHeight="1">
      <c r="B12" s="16"/>
      <c r="AR12" s="16"/>
      <c r="BE12" s="157"/>
      <c r="BS12" s="13" t="s">
        <v>6</v>
      </c>
    </row>
    <row r="13" spans="1:74" ht="12" customHeight="1">
      <c r="B13" s="16"/>
      <c r="D13" s="23" t="s">
        <v>27</v>
      </c>
      <c r="AK13" s="23" t="s">
        <v>24</v>
      </c>
      <c r="AN13" s="25" t="s">
        <v>28</v>
      </c>
      <c r="AR13" s="16"/>
      <c r="BE13" s="157"/>
      <c r="BS13" s="13" t="s">
        <v>6</v>
      </c>
    </row>
    <row r="14" spans="1:74" ht="13.2">
      <c r="B14" s="16"/>
      <c r="E14" s="162" t="s">
        <v>28</v>
      </c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  <c r="AK14" s="23" t="s">
        <v>26</v>
      </c>
      <c r="AN14" s="25" t="s">
        <v>28</v>
      </c>
      <c r="AR14" s="16"/>
      <c r="BE14" s="157"/>
      <c r="BS14" s="13" t="s">
        <v>6</v>
      </c>
    </row>
    <row r="15" spans="1:74" ht="6.9" customHeight="1">
      <c r="B15" s="16"/>
      <c r="AR15" s="16"/>
      <c r="BE15" s="157"/>
      <c r="BS15" s="13" t="s">
        <v>3</v>
      </c>
    </row>
    <row r="16" spans="1:74" ht="12" customHeight="1">
      <c r="B16" s="16"/>
      <c r="D16" s="23" t="s">
        <v>29</v>
      </c>
      <c r="AK16" s="23" t="s">
        <v>24</v>
      </c>
      <c r="AN16" s="21" t="s">
        <v>1</v>
      </c>
      <c r="AR16" s="16"/>
      <c r="BE16" s="157"/>
      <c r="BS16" s="13" t="s">
        <v>3</v>
      </c>
    </row>
    <row r="17" spans="2:71" ht="18.45" customHeight="1">
      <c r="B17" s="16"/>
      <c r="E17" s="21" t="s">
        <v>30</v>
      </c>
      <c r="AK17" s="23" t="s">
        <v>26</v>
      </c>
      <c r="AN17" s="21" t="s">
        <v>1</v>
      </c>
      <c r="AR17" s="16"/>
      <c r="BE17" s="157"/>
      <c r="BS17" s="13" t="s">
        <v>31</v>
      </c>
    </row>
    <row r="18" spans="2:71" ht="6.9" customHeight="1">
      <c r="B18" s="16"/>
      <c r="AR18" s="16"/>
      <c r="BE18" s="157"/>
      <c r="BS18" s="13" t="s">
        <v>32</v>
      </c>
    </row>
    <row r="19" spans="2:71" ht="12" customHeight="1">
      <c r="B19" s="16"/>
      <c r="D19" s="23" t="s">
        <v>33</v>
      </c>
      <c r="AK19" s="23" t="s">
        <v>24</v>
      </c>
      <c r="AN19" s="21" t="s">
        <v>1</v>
      </c>
      <c r="AR19" s="16"/>
      <c r="BE19" s="157"/>
      <c r="BS19" s="13" t="s">
        <v>32</v>
      </c>
    </row>
    <row r="20" spans="2:71" ht="18.45" customHeight="1">
      <c r="B20" s="16"/>
      <c r="E20" s="21" t="s">
        <v>30</v>
      </c>
      <c r="AK20" s="23" t="s">
        <v>26</v>
      </c>
      <c r="AN20" s="21" t="s">
        <v>1</v>
      </c>
      <c r="AR20" s="16"/>
      <c r="BE20" s="157"/>
      <c r="BS20" s="13" t="s">
        <v>31</v>
      </c>
    </row>
    <row r="21" spans="2:71" ht="6.9" customHeight="1">
      <c r="B21" s="16"/>
      <c r="AR21" s="16"/>
      <c r="BE21" s="157"/>
    </row>
    <row r="22" spans="2:71" ht="12" customHeight="1">
      <c r="B22" s="16"/>
      <c r="D22" s="23" t="s">
        <v>34</v>
      </c>
      <c r="AR22" s="16"/>
      <c r="BE22" s="157"/>
    </row>
    <row r="23" spans="2:71" ht="16.5" customHeight="1">
      <c r="B23" s="16"/>
      <c r="E23" s="164" t="s">
        <v>1</v>
      </c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4"/>
      <c r="AM23" s="164"/>
      <c r="AN23" s="164"/>
      <c r="AR23" s="16"/>
      <c r="BE23" s="157"/>
    </row>
    <row r="24" spans="2:71" ht="6.9" customHeight="1">
      <c r="B24" s="16"/>
      <c r="AR24" s="16"/>
      <c r="BE24" s="157"/>
    </row>
    <row r="25" spans="2:71" ht="6.9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57"/>
    </row>
    <row r="26" spans="2:71" s="1" customFormat="1" ht="25.95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65">
        <f>ROUND(AG94,0)</f>
        <v>0</v>
      </c>
      <c r="AL26" s="166"/>
      <c r="AM26" s="166"/>
      <c r="AN26" s="166"/>
      <c r="AO26" s="166"/>
      <c r="AR26" s="28"/>
      <c r="BE26" s="157"/>
    </row>
    <row r="27" spans="2:71" s="1" customFormat="1" ht="6.9" customHeight="1">
      <c r="B27" s="28"/>
      <c r="AR27" s="28"/>
      <c r="BE27" s="157"/>
    </row>
    <row r="28" spans="2:71" s="1" customFormat="1" ht="13.2">
      <c r="B28" s="28"/>
      <c r="L28" s="167" t="s">
        <v>36</v>
      </c>
      <c r="M28" s="167"/>
      <c r="N28" s="167"/>
      <c r="O28" s="167"/>
      <c r="P28" s="167"/>
      <c r="W28" s="167" t="s">
        <v>37</v>
      </c>
      <c r="X28" s="167"/>
      <c r="Y28" s="167"/>
      <c r="Z28" s="167"/>
      <c r="AA28" s="167"/>
      <c r="AB28" s="167"/>
      <c r="AC28" s="167"/>
      <c r="AD28" s="167"/>
      <c r="AE28" s="167"/>
      <c r="AK28" s="167" t="s">
        <v>38</v>
      </c>
      <c r="AL28" s="167"/>
      <c r="AM28" s="167"/>
      <c r="AN28" s="167"/>
      <c r="AO28" s="167"/>
      <c r="AR28" s="28"/>
      <c r="BE28" s="157"/>
    </row>
    <row r="29" spans="2:71" s="2" customFormat="1" ht="14.4" customHeight="1">
      <c r="B29" s="32"/>
      <c r="D29" s="23" t="s">
        <v>39</v>
      </c>
      <c r="F29" s="23" t="s">
        <v>40</v>
      </c>
      <c r="L29" s="170">
        <v>0.21</v>
      </c>
      <c r="M29" s="169"/>
      <c r="N29" s="169"/>
      <c r="O29" s="169"/>
      <c r="P29" s="169"/>
      <c r="W29" s="168">
        <f>ROUND(AZ94, 0)</f>
        <v>0</v>
      </c>
      <c r="X29" s="169"/>
      <c r="Y29" s="169"/>
      <c r="Z29" s="169"/>
      <c r="AA29" s="169"/>
      <c r="AB29" s="169"/>
      <c r="AC29" s="169"/>
      <c r="AD29" s="169"/>
      <c r="AE29" s="169"/>
      <c r="AK29" s="168">
        <f>ROUND(AV94, 0)</f>
        <v>0</v>
      </c>
      <c r="AL29" s="169"/>
      <c r="AM29" s="169"/>
      <c r="AN29" s="169"/>
      <c r="AO29" s="169"/>
      <c r="AR29" s="32"/>
      <c r="BE29" s="158"/>
    </row>
    <row r="30" spans="2:71" s="2" customFormat="1" ht="14.4" customHeight="1">
      <c r="B30" s="32"/>
      <c r="F30" s="23" t="s">
        <v>41</v>
      </c>
      <c r="L30" s="170">
        <v>0.15</v>
      </c>
      <c r="M30" s="169"/>
      <c r="N30" s="169"/>
      <c r="O30" s="169"/>
      <c r="P30" s="169"/>
      <c r="W30" s="168">
        <f>ROUND(BA94, 0)</f>
        <v>0</v>
      </c>
      <c r="X30" s="169"/>
      <c r="Y30" s="169"/>
      <c r="Z30" s="169"/>
      <c r="AA30" s="169"/>
      <c r="AB30" s="169"/>
      <c r="AC30" s="169"/>
      <c r="AD30" s="169"/>
      <c r="AE30" s="169"/>
      <c r="AK30" s="168">
        <f>ROUND(AW94, 0)</f>
        <v>0</v>
      </c>
      <c r="AL30" s="169"/>
      <c r="AM30" s="169"/>
      <c r="AN30" s="169"/>
      <c r="AO30" s="169"/>
      <c r="AR30" s="32"/>
      <c r="BE30" s="158"/>
    </row>
    <row r="31" spans="2:71" s="2" customFormat="1" ht="14.4" hidden="1" customHeight="1">
      <c r="B31" s="32"/>
      <c r="F31" s="23" t="s">
        <v>42</v>
      </c>
      <c r="L31" s="170">
        <v>0.21</v>
      </c>
      <c r="M31" s="169"/>
      <c r="N31" s="169"/>
      <c r="O31" s="169"/>
      <c r="P31" s="169"/>
      <c r="W31" s="168">
        <f>ROUND(BB94, 0)</f>
        <v>0</v>
      </c>
      <c r="X31" s="169"/>
      <c r="Y31" s="169"/>
      <c r="Z31" s="169"/>
      <c r="AA31" s="169"/>
      <c r="AB31" s="169"/>
      <c r="AC31" s="169"/>
      <c r="AD31" s="169"/>
      <c r="AE31" s="169"/>
      <c r="AK31" s="168">
        <v>0</v>
      </c>
      <c r="AL31" s="169"/>
      <c r="AM31" s="169"/>
      <c r="AN31" s="169"/>
      <c r="AO31" s="169"/>
      <c r="AR31" s="32"/>
      <c r="BE31" s="158"/>
    </row>
    <row r="32" spans="2:71" s="2" customFormat="1" ht="14.4" hidden="1" customHeight="1">
      <c r="B32" s="32"/>
      <c r="F32" s="23" t="s">
        <v>43</v>
      </c>
      <c r="L32" s="170">
        <v>0.15</v>
      </c>
      <c r="M32" s="169"/>
      <c r="N32" s="169"/>
      <c r="O32" s="169"/>
      <c r="P32" s="169"/>
      <c r="W32" s="168">
        <f>ROUND(BC94, 0)</f>
        <v>0</v>
      </c>
      <c r="X32" s="169"/>
      <c r="Y32" s="169"/>
      <c r="Z32" s="169"/>
      <c r="AA32" s="169"/>
      <c r="AB32" s="169"/>
      <c r="AC32" s="169"/>
      <c r="AD32" s="169"/>
      <c r="AE32" s="169"/>
      <c r="AK32" s="168">
        <v>0</v>
      </c>
      <c r="AL32" s="169"/>
      <c r="AM32" s="169"/>
      <c r="AN32" s="169"/>
      <c r="AO32" s="169"/>
      <c r="AR32" s="32"/>
      <c r="BE32" s="158"/>
    </row>
    <row r="33" spans="2:57" s="2" customFormat="1" ht="14.4" hidden="1" customHeight="1">
      <c r="B33" s="32"/>
      <c r="F33" s="23" t="s">
        <v>44</v>
      </c>
      <c r="L33" s="170">
        <v>0</v>
      </c>
      <c r="M33" s="169"/>
      <c r="N33" s="169"/>
      <c r="O33" s="169"/>
      <c r="P33" s="169"/>
      <c r="W33" s="168">
        <f>ROUND(BD94, 0)</f>
        <v>0</v>
      </c>
      <c r="X33" s="169"/>
      <c r="Y33" s="169"/>
      <c r="Z33" s="169"/>
      <c r="AA33" s="169"/>
      <c r="AB33" s="169"/>
      <c r="AC33" s="169"/>
      <c r="AD33" s="169"/>
      <c r="AE33" s="169"/>
      <c r="AK33" s="168">
        <v>0</v>
      </c>
      <c r="AL33" s="169"/>
      <c r="AM33" s="169"/>
      <c r="AN33" s="169"/>
      <c r="AO33" s="169"/>
      <c r="AR33" s="32"/>
      <c r="BE33" s="158"/>
    </row>
    <row r="34" spans="2:57" s="1" customFormat="1" ht="6.9" customHeight="1">
      <c r="B34" s="28"/>
      <c r="AR34" s="28"/>
      <c r="BE34" s="157"/>
    </row>
    <row r="35" spans="2:57" s="1" customFormat="1" ht="25.95" customHeight="1">
      <c r="B35" s="28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171" t="s">
        <v>47</v>
      </c>
      <c r="Y35" s="172"/>
      <c r="Z35" s="172"/>
      <c r="AA35" s="172"/>
      <c r="AB35" s="172"/>
      <c r="AC35" s="35"/>
      <c r="AD35" s="35"/>
      <c r="AE35" s="35"/>
      <c r="AF35" s="35"/>
      <c r="AG35" s="35"/>
      <c r="AH35" s="35"/>
      <c r="AI35" s="35"/>
      <c r="AJ35" s="35"/>
      <c r="AK35" s="173">
        <f>SUM(AK26:AK33)</f>
        <v>0</v>
      </c>
      <c r="AL35" s="172"/>
      <c r="AM35" s="172"/>
      <c r="AN35" s="172"/>
      <c r="AO35" s="174"/>
      <c r="AP35" s="33"/>
      <c r="AQ35" s="33"/>
      <c r="AR35" s="28"/>
    </row>
    <row r="36" spans="2:57" s="1" customFormat="1" ht="6.9" customHeight="1">
      <c r="B36" s="28"/>
      <c r="AR36" s="28"/>
    </row>
    <row r="37" spans="2:57" s="1" customFormat="1" ht="14.4" customHeight="1">
      <c r="B37" s="28"/>
      <c r="AR37" s="28"/>
    </row>
    <row r="38" spans="2:57" ht="14.4" customHeight="1">
      <c r="B38" s="16"/>
      <c r="AR38" s="16"/>
    </row>
    <row r="39" spans="2:57" ht="14.4" customHeight="1">
      <c r="B39" s="16"/>
      <c r="AR39" s="16"/>
    </row>
    <row r="40" spans="2:57" ht="14.4" customHeight="1">
      <c r="B40" s="16"/>
      <c r="AR40" s="16"/>
    </row>
    <row r="41" spans="2:57" ht="14.4" customHeight="1">
      <c r="B41" s="16"/>
      <c r="AR41" s="16"/>
    </row>
    <row r="42" spans="2:57" ht="14.4" customHeight="1">
      <c r="B42" s="16"/>
      <c r="AR42" s="16"/>
    </row>
    <row r="43" spans="2:57" ht="14.4" customHeight="1">
      <c r="B43" s="16"/>
      <c r="AR43" s="16"/>
    </row>
    <row r="44" spans="2:57" ht="14.4" customHeight="1">
      <c r="B44" s="16"/>
      <c r="AR44" s="16"/>
    </row>
    <row r="45" spans="2:57" ht="14.4" customHeight="1">
      <c r="B45" s="16"/>
      <c r="AR45" s="16"/>
    </row>
    <row r="46" spans="2:57" ht="14.4" customHeight="1">
      <c r="B46" s="16"/>
      <c r="AR46" s="16"/>
    </row>
    <row r="47" spans="2:57" ht="14.4" customHeight="1">
      <c r="B47" s="16"/>
      <c r="AR47" s="16"/>
    </row>
    <row r="48" spans="2:57" ht="14.4" customHeight="1">
      <c r="B48" s="16"/>
      <c r="AR48" s="16"/>
    </row>
    <row r="49" spans="2:44" s="1" customFormat="1" ht="14.4" customHeight="1">
      <c r="B49" s="28"/>
      <c r="D49" s="37" t="s">
        <v>48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49</v>
      </c>
      <c r="AI49" s="38"/>
      <c r="AJ49" s="38"/>
      <c r="AK49" s="38"/>
      <c r="AL49" s="38"/>
      <c r="AM49" s="38"/>
      <c r="AN49" s="38"/>
      <c r="AO49" s="38"/>
      <c r="AR49" s="28"/>
    </row>
    <row r="50" spans="2:44" ht="10.199999999999999">
      <c r="B50" s="16"/>
      <c r="AR50" s="16"/>
    </row>
    <row r="51" spans="2:44" ht="10.199999999999999">
      <c r="B51" s="16"/>
      <c r="AR51" s="16"/>
    </row>
    <row r="52" spans="2:44" ht="10.199999999999999">
      <c r="B52" s="16"/>
      <c r="AR52" s="16"/>
    </row>
    <row r="53" spans="2:44" ht="10.199999999999999">
      <c r="B53" s="16"/>
      <c r="AR53" s="16"/>
    </row>
    <row r="54" spans="2:44" ht="10.199999999999999">
      <c r="B54" s="16"/>
      <c r="AR54" s="16"/>
    </row>
    <row r="55" spans="2:44" ht="10.199999999999999">
      <c r="B55" s="16"/>
      <c r="AR55" s="16"/>
    </row>
    <row r="56" spans="2:44" ht="10.199999999999999">
      <c r="B56" s="16"/>
      <c r="AR56" s="16"/>
    </row>
    <row r="57" spans="2:44" ht="10.199999999999999">
      <c r="B57" s="16"/>
      <c r="AR57" s="16"/>
    </row>
    <row r="58" spans="2:44" ht="10.199999999999999">
      <c r="B58" s="16"/>
      <c r="AR58" s="16"/>
    </row>
    <row r="59" spans="2:44" ht="10.199999999999999">
      <c r="B59" s="16"/>
      <c r="AR59" s="16"/>
    </row>
    <row r="60" spans="2:44" s="1" customFormat="1" ht="13.2">
      <c r="B60" s="28"/>
      <c r="D60" s="39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50</v>
      </c>
      <c r="AI60" s="30"/>
      <c r="AJ60" s="30"/>
      <c r="AK60" s="30"/>
      <c r="AL60" s="30"/>
      <c r="AM60" s="39" t="s">
        <v>51</v>
      </c>
      <c r="AN60" s="30"/>
      <c r="AO60" s="30"/>
      <c r="AR60" s="28"/>
    </row>
    <row r="61" spans="2:44" ht="10.199999999999999">
      <c r="B61" s="16"/>
      <c r="AR61" s="16"/>
    </row>
    <row r="62" spans="2:44" ht="10.199999999999999">
      <c r="B62" s="16"/>
      <c r="AR62" s="16"/>
    </row>
    <row r="63" spans="2:44" ht="10.199999999999999">
      <c r="B63" s="16"/>
      <c r="AR63" s="16"/>
    </row>
    <row r="64" spans="2:44" s="1" customFormat="1" ht="13.2">
      <c r="B64" s="28"/>
      <c r="D64" s="37" t="s">
        <v>52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53</v>
      </c>
      <c r="AI64" s="38"/>
      <c r="AJ64" s="38"/>
      <c r="AK64" s="38"/>
      <c r="AL64" s="38"/>
      <c r="AM64" s="38"/>
      <c r="AN64" s="38"/>
      <c r="AO64" s="38"/>
      <c r="AR64" s="28"/>
    </row>
    <row r="65" spans="2:44" ht="10.199999999999999">
      <c r="B65" s="16"/>
      <c r="AR65" s="16"/>
    </row>
    <row r="66" spans="2:44" ht="10.199999999999999">
      <c r="B66" s="16"/>
      <c r="AR66" s="16"/>
    </row>
    <row r="67" spans="2:44" ht="10.199999999999999">
      <c r="B67" s="16"/>
      <c r="AR67" s="16"/>
    </row>
    <row r="68" spans="2:44" ht="10.199999999999999">
      <c r="B68" s="16"/>
      <c r="AR68" s="16"/>
    </row>
    <row r="69" spans="2:44" ht="10.199999999999999">
      <c r="B69" s="16"/>
      <c r="AR69" s="16"/>
    </row>
    <row r="70" spans="2:44" ht="10.199999999999999">
      <c r="B70" s="16"/>
      <c r="AR70" s="16"/>
    </row>
    <row r="71" spans="2:44" ht="10.199999999999999">
      <c r="B71" s="16"/>
      <c r="AR71" s="16"/>
    </row>
    <row r="72" spans="2:44" ht="10.199999999999999">
      <c r="B72" s="16"/>
      <c r="AR72" s="16"/>
    </row>
    <row r="73" spans="2:44" ht="10.199999999999999">
      <c r="B73" s="16"/>
      <c r="AR73" s="16"/>
    </row>
    <row r="74" spans="2:44" ht="10.199999999999999">
      <c r="B74" s="16"/>
      <c r="AR74" s="16"/>
    </row>
    <row r="75" spans="2:44" s="1" customFormat="1" ht="13.2">
      <c r="B75" s="28"/>
      <c r="D75" s="39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50</v>
      </c>
      <c r="AI75" s="30"/>
      <c r="AJ75" s="30"/>
      <c r="AK75" s="30"/>
      <c r="AL75" s="30"/>
      <c r="AM75" s="39" t="s">
        <v>51</v>
      </c>
      <c r="AN75" s="30"/>
      <c r="AO75" s="30"/>
      <c r="AR75" s="28"/>
    </row>
    <row r="76" spans="2:44" s="1" customFormat="1" ht="10.199999999999999">
      <c r="B76" s="28"/>
      <c r="AR76" s="28"/>
    </row>
    <row r="77" spans="2:44" s="1" customFormat="1" ht="6.9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" customHeight="1">
      <c r="B82" s="28"/>
      <c r="C82" s="17" t="s">
        <v>54</v>
      </c>
      <c r="AR82" s="28"/>
    </row>
    <row r="83" spans="1:91" s="1" customFormat="1" ht="6.9" customHeight="1">
      <c r="B83" s="28"/>
      <c r="AR83" s="28"/>
    </row>
    <row r="84" spans="1:91" s="3" customFormat="1" ht="12" customHeight="1">
      <c r="B84" s="44"/>
      <c r="C84" s="23" t="s">
        <v>12</v>
      </c>
      <c r="L84" s="3" t="str">
        <f>K5</f>
        <v>46/2023</v>
      </c>
      <c r="AR84" s="44"/>
    </row>
    <row r="85" spans="1:91" s="4" customFormat="1" ht="36.9" customHeight="1">
      <c r="B85" s="45"/>
      <c r="C85" s="46" t="s">
        <v>15</v>
      </c>
      <c r="L85" s="175" t="str">
        <f>K6</f>
        <v>Multifunkční dům Muglinov - SO01- MFD_ D.1.4.8 - PLYNOINSTALACE</v>
      </c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R85" s="45"/>
    </row>
    <row r="86" spans="1:91" s="1" customFormat="1" ht="6.9" customHeight="1">
      <c r="B86" s="28"/>
      <c r="AR86" s="28"/>
    </row>
    <row r="87" spans="1:91" s="1" customFormat="1" ht="12" customHeight="1">
      <c r="B87" s="28"/>
      <c r="C87" s="23" t="s">
        <v>19</v>
      </c>
      <c r="L87" s="47" t="str">
        <f>IF(K8="","",K8)</f>
        <v xml:space="preserve">ul. Hladnovská, Betonářská, Slezská Ostrava </v>
      </c>
      <c r="AI87" s="23" t="s">
        <v>21</v>
      </c>
      <c r="AM87" s="177" t="str">
        <f>IF(AN8= "","",AN8)</f>
        <v>13. 9. 2023</v>
      </c>
      <c r="AN87" s="177"/>
      <c r="AR87" s="28"/>
    </row>
    <row r="88" spans="1:91" s="1" customFormat="1" ht="6.9" customHeight="1">
      <c r="B88" s="28"/>
      <c r="AR88" s="28"/>
    </row>
    <row r="89" spans="1:91" s="1" customFormat="1" ht="15.15" customHeight="1">
      <c r="B89" s="28"/>
      <c r="C89" s="23" t="s">
        <v>23</v>
      </c>
      <c r="L89" s="3" t="str">
        <f>IF(E11= "","",E11)</f>
        <v>Statutární město Ostrava</v>
      </c>
      <c r="AI89" s="23" t="s">
        <v>29</v>
      </c>
      <c r="AM89" s="178" t="str">
        <f>IF(E17="","",E17)</f>
        <v>Ivo Neužil</v>
      </c>
      <c r="AN89" s="179"/>
      <c r="AO89" s="179"/>
      <c r="AP89" s="179"/>
      <c r="AR89" s="28"/>
      <c r="AS89" s="180" t="s">
        <v>55</v>
      </c>
      <c r="AT89" s="181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15" customHeight="1">
      <c r="B90" s="28"/>
      <c r="C90" s="23" t="s">
        <v>27</v>
      </c>
      <c r="L90" s="3" t="str">
        <f>IF(E14= "Vyplň údaj","",E14)</f>
        <v/>
      </c>
      <c r="AI90" s="23" t="s">
        <v>33</v>
      </c>
      <c r="AM90" s="178" t="str">
        <f>IF(E20="","",E20)</f>
        <v>Ivo Neužil</v>
      </c>
      <c r="AN90" s="179"/>
      <c r="AO90" s="179"/>
      <c r="AP90" s="179"/>
      <c r="AR90" s="28"/>
      <c r="AS90" s="182"/>
      <c r="AT90" s="183"/>
      <c r="BD90" s="52"/>
    </row>
    <row r="91" spans="1:91" s="1" customFormat="1" ht="10.8" customHeight="1">
      <c r="B91" s="28"/>
      <c r="AR91" s="28"/>
      <c r="AS91" s="182"/>
      <c r="AT91" s="183"/>
      <c r="BD91" s="52"/>
    </row>
    <row r="92" spans="1:91" s="1" customFormat="1" ht="29.25" customHeight="1">
      <c r="B92" s="28"/>
      <c r="C92" s="184" t="s">
        <v>56</v>
      </c>
      <c r="D92" s="185"/>
      <c r="E92" s="185"/>
      <c r="F92" s="185"/>
      <c r="G92" s="185"/>
      <c r="H92" s="53"/>
      <c r="I92" s="186" t="s">
        <v>57</v>
      </c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7" t="s">
        <v>58</v>
      </c>
      <c r="AH92" s="185"/>
      <c r="AI92" s="185"/>
      <c r="AJ92" s="185"/>
      <c r="AK92" s="185"/>
      <c r="AL92" s="185"/>
      <c r="AM92" s="185"/>
      <c r="AN92" s="186" t="s">
        <v>59</v>
      </c>
      <c r="AO92" s="185"/>
      <c r="AP92" s="188"/>
      <c r="AQ92" s="54" t="s">
        <v>60</v>
      </c>
      <c r="AR92" s="28"/>
      <c r="AS92" s="55" t="s">
        <v>61</v>
      </c>
      <c r="AT92" s="56" t="s">
        <v>62</v>
      </c>
      <c r="AU92" s="56" t="s">
        <v>63</v>
      </c>
      <c r="AV92" s="56" t="s">
        <v>64</v>
      </c>
      <c r="AW92" s="56" t="s">
        <v>65</v>
      </c>
      <c r="AX92" s="56" t="s">
        <v>66</v>
      </c>
      <c r="AY92" s="56" t="s">
        <v>67</v>
      </c>
      <c r="AZ92" s="56" t="s">
        <v>68</v>
      </c>
      <c r="BA92" s="56" t="s">
        <v>69</v>
      </c>
      <c r="BB92" s="56" t="s">
        <v>70</v>
      </c>
      <c r="BC92" s="56" t="s">
        <v>71</v>
      </c>
      <c r="BD92" s="57" t="s">
        <v>72</v>
      </c>
    </row>
    <row r="93" spans="1:91" s="1" customFormat="1" ht="10.8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" customHeight="1">
      <c r="B94" s="59"/>
      <c r="C94" s="60" t="s">
        <v>73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6">
        <f>ROUND(AG95,0)</f>
        <v>0</v>
      </c>
      <c r="AH94" s="196"/>
      <c r="AI94" s="196"/>
      <c r="AJ94" s="196"/>
      <c r="AK94" s="196"/>
      <c r="AL94" s="196"/>
      <c r="AM94" s="196"/>
      <c r="AN94" s="197">
        <f>SUM(AG94,AT94)</f>
        <v>0</v>
      </c>
      <c r="AO94" s="197"/>
      <c r="AP94" s="197"/>
      <c r="AQ94" s="63" t="s">
        <v>1</v>
      </c>
      <c r="AR94" s="59"/>
      <c r="AS94" s="64">
        <f>ROUND(AS95,0)</f>
        <v>0</v>
      </c>
      <c r="AT94" s="65">
        <f>ROUND(SUM(AV94:AW94),0)</f>
        <v>0</v>
      </c>
      <c r="AU94" s="66">
        <f>ROUND(AU95,5)</f>
        <v>0</v>
      </c>
      <c r="AV94" s="65">
        <f>ROUND(AZ94*L29,0)</f>
        <v>0</v>
      </c>
      <c r="AW94" s="65">
        <f>ROUND(BA94*L30,0)</f>
        <v>0</v>
      </c>
      <c r="AX94" s="65">
        <f>ROUND(BB94*L29,0)</f>
        <v>0</v>
      </c>
      <c r="AY94" s="65">
        <f>ROUND(BC94*L30,0)</f>
        <v>0</v>
      </c>
      <c r="AZ94" s="65">
        <f t="shared" ref="AZ94:BD95" si="0">ROUND(AZ95,0)</f>
        <v>0</v>
      </c>
      <c r="BA94" s="65">
        <f t="shared" si="0"/>
        <v>0</v>
      </c>
      <c r="BB94" s="65">
        <f t="shared" si="0"/>
        <v>0</v>
      </c>
      <c r="BC94" s="65">
        <f t="shared" si="0"/>
        <v>0</v>
      </c>
      <c r="BD94" s="67">
        <f t="shared" si="0"/>
        <v>0</v>
      </c>
      <c r="BS94" s="68" t="s">
        <v>74</v>
      </c>
      <c r="BT94" s="68" t="s">
        <v>75</v>
      </c>
      <c r="BU94" s="69" t="s">
        <v>76</v>
      </c>
      <c r="BV94" s="68" t="s">
        <v>77</v>
      </c>
      <c r="BW94" s="68" t="s">
        <v>4</v>
      </c>
      <c r="BX94" s="68" t="s">
        <v>78</v>
      </c>
      <c r="CL94" s="68" t="s">
        <v>1</v>
      </c>
    </row>
    <row r="95" spans="1:91" s="6" customFormat="1" ht="24.75" customHeight="1">
      <c r="B95" s="70"/>
      <c r="C95" s="71"/>
      <c r="D95" s="192" t="s">
        <v>13</v>
      </c>
      <c r="E95" s="192"/>
      <c r="F95" s="192"/>
      <c r="G95" s="192"/>
      <c r="H95" s="192"/>
      <c r="I95" s="72"/>
      <c r="J95" s="192" t="s">
        <v>16</v>
      </c>
      <c r="K95" s="192"/>
      <c r="L95" s="192"/>
      <c r="M95" s="192"/>
      <c r="N95" s="192"/>
      <c r="O95" s="192"/>
      <c r="P95" s="192"/>
      <c r="Q95" s="192"/>
      <c r="R95" s="192"/>
      <c r="S95" s="192"/>
      <c r="T95" s="192"/>
      <c r="U95" s="192"/>
      <c r="V95" s="192"/>
      <c r="W95" s="192"/>
      <c r="X95" s="192"/>
      <c r="Y95" s="192"/>
      <c r="Z95" s="192"/>
      <c r="AA95" s="192"/>
      <c r="AB95" s="192"/>
      <c r="AC95" s="192"/>
      <c r="AD95" s="192"/>
      <c r="AE95" s="192"/>
      <c r="AF95" s="192"/>
      <c r="AG95" s="191">
        <f>ROUND(AG96,0)</f>
        <v>0</v>
      </c>
      <c r="AH95" s="190"/>
      <c r="AI95" s="190"/>
      <c r="AJ95" s="190"/>
      <c r="AK95" s="190"/>
      <c r="AL95" s="190"/>
      <c r="AM95" s="190"/>
      <c r="AN95" s="189">
        <f>SUM(AG95,AT95)</f>
        <v>0</v>
      </c>
      <c r="AO95" s="190"/>
      <c r="AP95" s="190"/>
      <c r="AQ95" s="73" t="s">
        <v>79</v>
      </c>
      <c r="AR95" s="70"/>
      <c r="AS95" s="74">
        <f>ROUND(AS96,0)</f>
        <v>0</v>
      </c>
      <c r="AT95" s="75">
        <f>ROUND(SUM(AV95:AW95),0)</f>
        <v>0</v>
      </c>
      <c r="AU95" s="76">
        <f>ROUND(AU96,5)</f>
        <v>0</v>
      </c>
      <c r="AV95" s="75">
        <f>ROUND(AZ95*L29,0)</f>
        <v>0</v>
      </c>
      <c r="AW95" s="75">
        <f>ROUND(BA95*L30,0)</f>
        <v>0</v>
      </c>
      <c r="AX95" s="75">
        <f>ROUND(BB95*L29,0)</f>
        <v>0</v>
      </c>
      <c r="AY95" s="75">
        <f>ROUND(BC95*L30,0)</f>
        <v>0</v>
      </c>
      <c r="AZ95" s="75">
        <f t="shared" si="0"/>
        <v>0</v>
      </c>
      <c r="BA95" s="75">
        <f t="shared" si="0"/>
        <v>0</v>
      </c>
      <c r="BB95" s="75">
        <f t="shared" si="0"/>
        <v>0</v>
      </c>
      <c r="BC95" s="75">
        <f t="shared" si="0"/>
        <v>0</v>
      </c>
      <c r="BD95" s="77">
        <f t="shared" si="0"/>
        <v>0</v>
      </c>
      <c r="BS95" s="78" t="s">
        <v>74</v>
      </c>
      <c r="BT95" s="78" t="s">
        <v>32</v>
      </c>
      <c r="BU95" s="78" t="s">
        <v>76</v>
      </c>
      <c r="BV95" s="78" t="s">
        <v>77</v>
      </c>
      <c r="BW95" s="78" t="s">
        <v>80</v>
      </c>
      <c r="BX95" s="78" t="s">
        <v>4</v>
      </c>
      <c r="CL95" s="78" t="s">
        <v>1</v>
      </c>
      <c r="CM95" s="78" t="s">
        <v>81</v>
      </c>
    </row>
    <row r="96" spans="1:91" s="3" customFormat="1" ht="23.25" customHeight="1">
      <c r="A96" s="79" t="s">
        <v>82</v>
      </c>
      <c r="B96" s="44"/>
      <c r="C96" s="9"/>
      <c r="D96" s="9"/>
      <c r="E96" s="195" t="s">
        <v>13</v>
      </c>
      <c r="F96" s="195"/>
      <c r="G96" s="195"/>
      <c r="H96" s="195"/>
      <c r="I96" s="195"/>
      <c r="J96" s="9"/>
      <c r="K96" s="195" t="s">
        <v>16</v>
      </c>
      <c r="L96" s="195"/>
      <c r="M96" s="195"/>
      <c r="N96" s="195"/>
      <c r="O96" s="195"/>
      <c r="P96" s="195"/>
      <c r="Q96" s="195"/>
      <c r="R96" s="195"/>
      <c r="S96" s="195"/>
      <c r="T96" s="195"/>
      <c r="U96" s="195"/>
      <c r="V96" s="195"/>
      <c r="W96" s="195"/>
      <c r="X96" s="195"/>
      <c r="Y96" s="195"/>
      <c r="Z96" s="195"/>
      <c r="AA96" s="195"/>
      <c r="AB96" s="195"/>
      <c r="AC96" s="195"/>
      <c r="AD96" s="195"/>
      <c r="AE96" s="195"/>
      <c r="AF96" s="195"/>
      <c r="AG96" s="193">
        <f>'46-2023 - Multifunkční dů...'!J32</f>
        <v>0</v>
      </c>
      <c r="AH96" s="194"/>
      <c r="AI96" s="194"/>
      <c r="AJ96" s="194"/>
      <c r="AK96" s="194"/>
      <c r="AL96" s="194"/>
      <c r="AM96" s="194"/>
      <c r="AN96" s="193">
        <f>SUM(AG96,AT96)</f>
        <v>0</v>
      </c>
      <c r="AO96" s="194"/>
      <c r="AP96" s="194"/>
      <c r="AQ96" s="80" t="s">
        <v>83</v>
      </c>
      <c r="AR96" s="44"/>
      <c r="AS96" s="81">
        <v>0</v>
      </c>
      <c r="AT96" s="82">
        <f>ROUND(SUM(AV96:AW96),0)</f>
        <v>0</v>
      </c>
      <c r="AU96" s="83">
        <f>'46-2023 - Multifunkční dů...'!P128</f>
        <v>0</v>
      </c>
      <c r="AV96" s="82">
        <f>'46-2023 - Multifunkční dů...'!J35</f>
        <v>0</v>
      </c>
      <c r="AW96" s="82">
        <f>'46-2023 - Multifunkční dů...'!J36</f>
        <v>0</v>
      </c>
      <c r="AX96" s="82">
        <f>'46-2023 - Multifunkční dů...'!J37</f>
        <v>0</v>
      </c>
      <c r="AY96" s="82">
        <f>'46-2023 - Multifunkční dů...'!J38</f>
        <v>0</v>
      </c>
      <c r="AZ96" s="82">
        <f>'46-2023 - Multifunkční dů...'!F35</f>
        <v>0</v>
      </c>
      <c r="BA96" s="82">
        <f>'46-2023 - Multifunkční dů...'!F36</f>
        <v>0</v>
      </c>
      <c r="BB96" s="82">
        <f>'46-2023 - Multifunkční dů...'!F37</f>
        <v>0</v>
      </c>
      <c r="BC96" s="82">
        <f>'46-2023 - Multifunkční dů...'!F38</f>
        <v>0</v>
      </c>
      <c r="BD96" s="84">
        <f>'46-2023 - Multifunkční dů...'!F39</f>
        <v>0</v>
      </c>
      <c r="BT96" s="21" t="s">
        <v>81</v>
      </c>
      <c r="BV96" s="21" t="s">
        <v>77</v>
      </c>
      <c r="BW96" s="21" t="s">
        <v>84</v>
      </c>
      <c r="BX96" s="21" t="s">
        <v>80</v>
      </c>
      <c r="CL96" s="21" t="s">
        <v>1</v>
      </c>
    </row>
    <row r="97" spans="2:44" s="1" customFormat="1" ht="30" customHeight="1">
      <c r="B97" s="28"/>
      <c r="AR97" s="28"/>
    </row>
    <row r="98" spans="2:44" s="1" customFormat="1" ht="6.9" customHeight="1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28"/>
    </row>
  </sheetData>
  <mergeCells count="46">
    <mergeCell ref="AR2:BE2"/>
    <mergeCell ref="AN96:AP96"/>
    <mergeCell ref="AG96:AM96"/>
    <mergeCell ref="E96:I96"/>
    <mergeCell ref="K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6" location="'46-2023 - Multifunkční dů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6"/>
  <sheetViews>
    <sheetView showGridLines="0" tabSelected="1" workbookViewId="0">
      <selection activeCell="X162" sqref="X162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98" t="s">
        <v>5</v>
      </c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3" t="s">
        <v>84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81</v>
      </c>
    </row>
    <row r="4" spans="2:46" ht="24.9" customHeight="1">
      <c r="B4" s="16"/>
      <c r="D4" s="17" t="s">
        <v>249</v>
      </c>
      <c r="L4" s="16"/>
      <c r="M4" s="85" t="s">
        <v>10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26.25" customHeight="1">
      <c r="B7" s="16"/>
      <c r="E7" s="199" t="str">
        <f>'Rekapitulace stavby'!K6</f>
        <v>Multifunkční dům Muglinov - SO01- MFD_ D.1.4.8 - PLYNOINSTALACE</v>
      </c>
      <c r="F7" s="200"/>
      <c r="G7" s="200"/>
      <c r="H7" s="200"/>
      <c r="L7" s="16"/>
    </row>
    <row r="8" spans="2:46" ht="12" customHeight="1">
      <c r="B8" s="16"/>
      <c r="D8" s="23" t="s">
        <v>85</v>
      </c>
      <c r="L8" s="16"/>
    </row>
    <row r="9" spans="2:46" s="1" customFormat="1" ht="23.25" customHeight="1">
      <c r="B9" s="28"/>
      <c r="E9" s="199" t="s">
        <v>16</v>
      </c>
      <c r="F9" s="201"/>
      <c r="G9" s="201"/>
      <c r="H9" s="201"/>
      <c r="L9" s="28"/>
    </row>
    <row r="10" spans="2:46" s="1" customFormat="1" ht="12" customHeight="1">
      <c r="B10" s="28"/>
      <c r="D10" s="23" t="s">
        <v>87</v>
      </c>
      <c r="L10" s="28"/>
    </row>
    <row r="11" spans="2:46" s="1" customFormat="1" ht="30" customHeight="1">
      <c r="B11" s="28"/>
      <c r="E11" s="175" t="s">
        <v>86</v>
      </c>
      <c r="F11" s="201"/>
      <c r="G11" s="201"/>
      <c r="H11" s="201"/>
      <c r="L11" s="28"/>
    </row>
    <row r="12" spans="2:46" s="1" customFormat="1" ht="10.199999999999999">
      <c r="B12" s="28"/>
      <c r="L12" s="28"/>
    </row>
    <row r="13" spans="2:46" s="1" customFormat="1" ht="12" customHeight="1">
      <c r="B13" s="28"/>
      <c r="D13" s="23" t="s">
        <v>17</v>
      </c>
      <c r="F13" s="21" t="s">
        <v>1</v>
      </c>
      <c r="I13" s="23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23" t="s">
        <v>21</v>
      </c>
      <c r="J14" s="48" t="str">
        <f>'Rekapitulace stavby'!AN8</f>
        <v>13. 9. 2023</v>
      </c>
      <c r="L14" s="28"/>
    </row>
    <row r="15" spans="2:46" s="1" customFormat="1" ht="10.8" customHeight="1">
      <c r="B15" s="28"/>
      <c r="L15" s="28"/>
    </row>
    <row r="16" spans="2:46" s="1" customFormat="1" ht="12" customHeight="1">
      <c r="B16" s="28"/>
      <c r="D16" s="23" t="s">
        <v>23</v>
      </c>
      <c r="I16" s="23" t="s">
        <v>24</v>
      </c>
      <c r="J16" s="21" t="s">
        <v>1</v>
      </c>
      <c r="L16" s="28"/>
    </row>
    <row r="17" spans="2:12" s="1" customFormat="1" ht="18" customHeight="1">
      <c r="B17" s="28"/>
      <c r="E17" s="21" t="s">
        <v>25</v>
      </c>
      <c r="I17" s="23" t="s">
        <v>26</v>
      </c>
      <c r="J17" s="21" t="s">
        <v>1</v>
      </c>
      <c r="L17" s="28"/>
    </row>
    <row r="18" spans="2:12" s="1" customFormat="1" ht="6.9" customHeight="1">
      <c r="B18" s="28"/>
      <c r="L18" s="28"/>
    </row>
    <row r="19" spans="2:12" s="1" customFormat="1" ht="12" customHeight="1">
      <c r="B19" s="28"/>
      <c r="D19" s="23" t="s">
        <v>27</v>
      </c>
      <c r="I19" s="23" t="s">
        <v>24</v>
      </c>
      <c r="J19" s="24" t="str">
        <f>'Rekapitulace stavby'!AN13</f>
        <v>Vyplň údaj</v>
      </c>
      <c r="L19" s="28"/>
    </row>
    <row r="20" spans="2:12" s="1" customFormat="1" ht="18" customHeight="1">
      <c r="B20" s="28"/>
      <c r="E20" s="202" t="str">
        <f>'Rekapitulace stavby'!E14</f>
        <v>Vyplň údaj</v>
      </c>
      <c r="F20" s="159"/>
      <c r="G20" s="159"/>
      <c r="H20" s="159"/>
      <c r="I20" s="23" t="s">
        <v>26</v>
      </c>
      <c r="J20" s="24" t="str">
        <f>'Rekapitulace stavby'!AN14</f>
        <v>Vyplň údaj</v>
      </c>
      <c r="L20" s="28"/>
    </row>
    <row r="21" spans="2:12" s="1" customFormat="1" ht="6.9" customHeight="1">
      <c r="B21" s="28"/>
      <c r="L21" s="28"/>
    </row>
    <row r="22" spans="2:12" s="1" customFormat="1" ht="12" customHeight="1">
      <c r="B22" s="28"/>
      <c r="D22" s="23" t="s">
        <v>29</v>
      </c>
      <c r="I22" s="23" t="s">
        <v>24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26</v>
      </c>
      <c r="J23" s="21" t="s">
        <v>1</v>
      </c>
      <c r="L23" s="28"/>
    </row>
    <row r="24" spans="2:12" s="1" customFormat="1" ht="6.9" customHeight="1">
      <c r="B24" s="28"/>
      <c r="L24" s="28"/>
    </row>
    <row r="25" spans="2:12" s="1" customFormat="1" ht="12" customHeight="1">
      <c r="B25" s="28"/>
      <c r="D25" s="23" t="s">
        <v>33</v>
      </c>
      <c r="I25" s="23" t="s">
        <v>24</v>
      </c>
      <c r="J25" s="21" t="s">
        <v>1</v>
      </c>
      <c r="L25" s="28"/>
    </row>
    <row r="26" spans="2:12" s="1" customFormat="1" ht="18" customHeight="1">
      <c r="B26" s="28"/>
      <c r="E26" s="21" t="s">
        <v>30</v>
      </c>
      <c r="I26" s="23" t="s">
        <v>26</v>
      </c>
      <c r="J26" s="21" t="s">
        <v>1</v>
      </c>
      <c r="L26" s="28"/>
    </row>
    <row r="27" spans="2:12" s="1" customFormat="1" ht="6.9" customHeight="1">
      <c r="B27" s="28"/>
      <c r="L27" s="28"/>
    </row>
    <row r="28" spans="2:12" s="1" customFormat="1" ht="12" customHeight="1">
      <c r="B28" s="28"/>
      <c r="D28" s="23" t="s">
        <v>34</v>
      </c>
      <c r="L28" s="28"/>
    </row>
    <row r="29" spans="2:12" s="7" customFormat="1" ht="16.5" customHeight="1">
      <c r="B29" s="86"/>
      <c r="E29" s="164" t="s">
        <v>1</v>
      </c>
      <c r="F29" s="164"/>
      <c r="G29" s="164"/>
      <c r="H29" s="164"/>
      <c r="L29" s="86"/>
    </row>
    <row r="30" spans="2:12" s="1" customFormat="1" ht="6.9" customHeight="1">
      <c r="B30" s="28"/>
      <c r="L30" s="28"/>
    </row>
    <row r="31" spans="2:12" s="1" customFormat="1" ht="6.9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25.35" customHeight="1">
      <c r="B32" s="28"/>
      <c r="D32" s="87" t="s">
        <v>35</v>
      </c>
      <c r="J32" s="62">
        <f>ROUND(J128, 0)</f>
        <v>0</v>
      </c>
      <c r="L32" s="28"/>
    </row>
    <row r="33" spans="2:12" s="1" customFormat="1" ht="6.9" customHeight="1">
      <c r="B33" s="28"/>
      <c r="D33" s="49"/>
      <c r="E33" s="49"/>
      <c r="F33" s="49"/>
      <c r="G33" s="49"/>
      <c r="H33" s="49"/>
      <c r="I33" s="49"/>
      <c r="J33" s="49"/>
      <c r="K33" s="49"/>
      <c r="L33" s="28"/>
    </row>
    <row r="34" spans="2:12" s="1" customFormat="1" ht="14.4" customHeight="1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4" customHeight="1">
      <c r="B35" s="28"/>
      <c r="D35" s="51" t="s">
        <v>39</v>
      </c>
      <c r="E35" s="23" t="s">
        <v>40</v>
      </c>
      <c r="F35" s="88">
        <f>ROUND((SUM(BE128:BE165)),  0)</f>
        <v>0</v>
      </c>
      <c r="I35" s="89">
        <v>0.21</v>
      </c>
      <c r="J35" s="88">
        <f>ROUND(((SUM(BE128:BE165))*I35),  0)</f>
        <v>0</v>
      </c>
      <c r="L35" s="28"/>
    </row>
    <row r="36" spans="2:12" s="1" customFormat="1" ht="14.4" customHeight="1">
      <c r="B36" s="28"/>
      <c r="E36" s="23" t="s">
        <v>41</v>
      </c>
      <c r="F36" s="88">
        <f>ROUND((SUM(BF128:BF165)),  0)</f>
        <v>0</v>
      </c>
      <c r="I36" s="89">
        <v>0.15</v>
      </c>
      <c r="J36" s="88">
        <f>ROUND(((SUM(BF128:BF165))*I36),  0)</f>
        <v>0</v>
      </c>
      <c r="L36" s="28"/>
    </row>
    <row r="37" spans="2:12" s="1" customFormat="1" ht="14.4" hidden="1" customHeight="1">
      <c r="B37" s="28"/>
      <c r="E37" s="23" t="s">
        <v>42</v>
      </c>
      <c r="F37" s="88">
        <f>ROUND((SUM(BG128:BG165)),  0)</f>
        <v>0</v>
      </c>
      <c r="I37" s="89">
        <v>0.21</v>
      </c>
      <c r="J37" s="88">
        <f>0</f>
        <v>0</v>
      </c>
      <c r="L37" s="28"/>
    </row>
    <row r="38" spans="2:12" s="1" customFormat="1" ht="14.4" hidden="1" customHeight="1">
      <c r="B38" s="28"/>
      <c r="E38" s="23" t="s">
        <v>43</v>
      </c>
      <c r="F38" s="88">
        <f>ROUND((SUM(BH128:BH165)),  0)</f>
        <v>0</v>
      </c>
      <c r="I38" s="89">
        <v>0.15</v>
      </c>
      <c r="J38" s="88">
        <f>0</f>
        <v>0</v>
      </c>
      <c r="L38" s="28"/>
    </row>
    <row r="39" spans="2:12" s="1" customFormat="1" ht="14.4" hidden="1" customHeight="1">
      <c r="B39" s="28"/>
      <c r="E39" s="23" t="s">
        <v>44</v>
      </c>
      <c r="F39" s="88">
        <f>ROUND((SUM(BI128:BI165)),  0)</f>
        <v>0</v>
      </c>
      <c r="I39" s="89">
        <v>0</v>
      </c>
      <c r="J39" s="88">
        <f>0</f>
        <v>0</v>
      </c>
      <c r="L39" s="28"/>
    </row>
    <row r="40" spans="2:12" s="1" customFormat="1" ht="6.9" customHeight="1">
      <c r="B40" s="28"/>
      <c r="L40" s="28"/>
    </row>
    <row r="41" spans="2:12" s="1" customFormat="1" ht="25.35" customHeight="1">
      <c r="B41" s="28"/>
      <c r="C41" s="90"/>
      <c r="D41" s="91" t="s">
        <v>45</v>
      </c>
      <c r="E41" s="53"/>
      <c r="F41" s="53"/>
      <c r="G41" s="92" t="s">
        <v>46</v>
      </c>
      <c r="H41" s="93" t="s">
        <v>47</v>
      </c>
      <c r="I41" s="53"/>
      <c r="J41" s="94">
        <f>SUM(J32:J39)</f>
        <v>0</v>
      </c>
      <c r="K41" s="95"/>
      <c r="L41" s="28"/>
    </row>
    <row r="42" spans="2:12" s="1" customFormat="1" ht="14.4" customHeight="1">
      <c r="B42" s="28"/>
      <c r="L42" s="28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28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28"/>
      <c r="D61" s="39" t="s">
        <v>50</v>
      </c>
      <c r="E61" s="30"/>
      <c r="F61" s="96" t="s">
        <v>51</v>
      </c>
      <c r="G61" s="39" t="s">
        <v>50</v>
      </c>
      <c r="H61" s="30"/>
      <c r="I61" s="30"/>
      <c r="J61" s="97" t="s">
        <v>51</v>
      </c>
      <c r="K61" s="30"/>
      <c r="L61" s="28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28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28"/>
      <c r="D76" s="39" t="s">
        <v>50</v>
      </c>
      <c r="E76" s="30"/>
      <c r="F76" s="96" t="s">
        <v>51</v>
      </c>
      <c r="G76" s="39" t="s">
        <v>50</v>
      </c>
      <c r="H76" s="30"/>
      <c r="I76" s="30"/>
      <c r="J76" s="97" t="s">
        <v>51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12" s="1" customFormat="1" ht="6.9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12" s="1" customFormat="1" ht="24.9" customHeight="1">
      <c r="B82" s="28"/>
      <c r="C82" s="17" t="s">
        <v>88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26.25" customHeight="1">
      <c r="B85" s="28"/>
      <c r="E85" s="199" t="str">
        <f>E7</f>
        <v>Multifunkční dům Muglinov - SO01- MFD_ D.1.4.8 - PLYNOINSTALACE</v>
      </c>
      <c r="F85" s="200"/>
      <c r="G85" s="200"/>
      <c r="H85" s="200"/>
      <c r="L85" s="28"/>
    </row>
    <row r="86" spans="2:12" ht="12" customHeight="1">
      <c r="B86" s="16"/>
      <c r="C86" s="23" t="s">
        <v>85</v>
      </c>
      <c r="L86" s="16"/>
    </row>
    <row r="87" spans="2:12" s="1" customFormat="1" ht="23.25" customHeight="1">
      <c r="B87" s="28"/>
      <c r="E87" s="199" t="s">
        <v>86</v>
      </c>
      <c r="F87" s="201"/>
      <c r="G87" s="201"/>
      <c r="H87" s="201"/>
      <c r="L87" s="28"/>
    </row>
    <row r="88" spans="2:12" s="1" customFormat="1" ht="12" customHeight="1">
      <c r="B88" s="28"/>
      <c r="C88" s="23" t="s">
        <v>87</v>
      </c>
      <c r="L88" s="28"/>
    </row>
    <row r="89" spans="2:12" s="1" customFormat="1" ht="30" customHeight="1">
      <c r="B89" s="28"/>
      <c r="E89" s="175" t="str">
        <f>E11</f>
        <v>46/2023 - Multifunkční dům Muglinov - SO01- MFD_ D.1.4.8 - PLYNOINSTALACE</v>
      </c>
      <c r="F89" s="201"/>
      <c r="G89" s="201"/>
      <c r="H89" s="201"/>
      <c r="L89" s="28"/>
    </row>
    <row r="90" spans="2:12" s="1" customFormat="1" ht="6.9" customHeight="1">
      <c r="B90" s="28"/>
      <c r="L90" s="28"/>
    </row>
    <row r="91" spans="2:12" s="1" customFormat="1" ht="12" customHeight="1">
      <c r="B91" s="28"/>
      <c r="C91" s="23" t="s">
        <v>19</v>
      </c>
      <c r="F91" s="21" t="str">
        <f>F14</f>
        <v xml:space="preserve">ul. Hladnovská, Betonářská, Slezská Ostrava </v>
      </c>
      <c r="I91" s="23" t="s">
        <v>21</v>
      </c>
      <c r="J91" s="48" t="str">
        <f>IF(J14="","",J14)</f>
        <v>13. 9. 2023</v>
      </c>
      <c r="L91" s="28"/>
    </row>
    <row r="92" spans="2:12" s="1" customFormat="1" ht="6.9" customHeight="1">
      <c r="B92" s="28"/>
      <c r="L92" s="28"/>
    </row>
    <row r="93" spans="2:12" s="1" customFormat="1" ht="15.15" customHeight="1">
      <c r="B93" s="28"/>
      <c r="C93" s="23" t="s">
        <v>23</v>
      </c>
      <c r="F93" s="21" t="str">
        <f>E17</f>
        <v>Statutární město Ostrava</v>
      </c>
      <c r="I93" s="23" t="s">
        <v>29</v>
      </c>
      <c r="J93" s="26" t="str">
        <f>E23</f>
        <v>Ivo Neužil</v>
      </c>
      <c r="L93" s="28"/>
    </row>
    <row r="94" spans="2:12" s="1" customFormat="1" ht="15.15" customHeight="1">
      <c r="B94" s="28"/>
      <c r="C94" s="23" t="s">
        <v>27</v>
      </c>
      <c r="F94" s="21" t="str">
        <f>IF(E20="","",E20)</f>
        <v>Vyplň údaj</v>
      </c>
      <c r="I94" s="23" t="s">
        <v>33</v>
      </c>
      <c r="J94" s="26" t="str">
        <f>E26</f>
        <v>Ivo Neužil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98" t="s">
        <v>89</v>
      </c>
      <c r="D96" s="90"/>
      <c r="E96" s="90"/>
      <c r="F96" s="90"/>
      <c r="G96" s="90"/>
      <c r="H96" s="90"/>
      <c r="I96" s="90"/>
      <c r="J96" s="99" t="s">
        <v>90</v>
      </c>
      <c r="K96" s="90"/>
      <c r="L96" s="28"/>
    </row>
    <row r="97" spans="2:47" s="1" customFormat="1" ht="10.35" customHeight="1">
      <c r="B97" s="28"/>
      <c r="L97" s="28"/>
    </row>
    <row r="98" spans="2:47" s="1" customFormat="1" ht="22.8" customHeight="1">
      <c r="B98" s="28"/>
      <c r="C98" s="100" t="s">
        <v>91</v>
      </c>
      <c r="J98" s="62">
        <f>J128</f>
        <v>0</v>
      </c>
      <c r="L98" s="28"/>
      <c r="AU98" s="13" t="s">
        <v>92</v>
      </c>
    </row>
    <row r="99" spans="2:47" s="8" customFormat="1" ht="24.9" customHeight="1">
      <c r="B99" s="101"/>
      <c r="D99" s="102" t="s">
        <v>93</v>
      </c>
      <c r="E99" s="103"/>
      <c r="F99" s="103"/>
      <c r="G99" s="103"/>
      <c r="H99" s="103"/>
      <c r="I99" s="103"/>
      <c r="J99" s="104">
        <f>J129</f>
        <v>0</v>
      </c>
      <c r="L99" s="101"/>
    </row>
    <row r="100" spans="2:47" s="9" customFormat="1" ht="19.95" customHeight="1">
      <c r="B100" s="105"/>
      <c r="D100" s="106" t="s">
        <v>94</v>
      </c>
      <c r="E100" s="107"/>
      <c r="F100" s="107"/>
      <c r="G100" s="107"/>
      <c r="H100" s="107"/>
      <c r="I100" s="107"/>
      <c r="J100" s="108">
        <f>J130</f>
        <v>0</v>
      </c>
      <c r="L100" s="105"/>
    </row>
    <row r="101" spans="2:47" s="9" customFormat="1" ht="19.95" customHeight="1">
      <c r="B101" s="105"/>
      <c r="D101" s="106" t="s">
        <v>95</v>
      </c>
      <c r="E101" s="107"/>
      <c r="F101" s="107"/>
      <c r="G101" s="107"/>
      <c r="H101" s="107"/>
      <c r="I101" s="107"/>
      <c r="J101" s="108">
        <f>J132</f>
        <v>0</v>
      </c>
      <c r="L101" s="105"/>
    </row>
    <row r="102" spans="2:47" s="8" customFormat="1" ht="24.9" customHeight="1">
      <c r="B102" s="101"/>
      <c r="D102" s="102" t="s">
        <v>96</v>
      </c>
      <c r="E102" s="103"/>
      <c r="F102" s="103"/>
      <c r="G102" s="103"/>
      <c r="H102" s="103"/>
      <c r="I102" s="103"/>
      <c r="J102" s="104">
        <f>J134</f>
        <v>0</v>
      </c>
      <c r="L102" s="101"/>
    </row>
    <row r="103" spans="2:47" s="9" customFormat="1" ht="19.95" customHeight="1">
      <c r="B103" s="105"/>
      <c r="D103" s="106" t="s">
        <v>97</v>
      </c>
      <c r="E103" s="107"/>
      <c r="F103" s="107"/>
      <c r="G103" s="107"/>
      <c r="H103" s="107"/>
      <c r="I103" s="107"/>
      <c r="J103" s="108">
        <f>J135</f>
        <v>0</v>
      </c>
      <c r="L103" s="105"/>
    </row>
    <row r="104" spans="2:47" s="9" customFormat="1" ht="19.95" customHeight="1">
      <c r="B104" s="105"/>
      <c r="D104" s="106" t="s">
        <v>98</v>
      </c>
      <c r="E104" s="107"/>
      <c r="F104" s="107"/>
      <c r="G104" s="107"/>
      <c r="H104" s="107"/>
      <c r="I104" s="107"/>
      <c r="J104" s="108">
        <f>J158</f>
        <v>0</v>
      </c>
      <c r="L104" s="105"/>
    </row>
    <row r="105" spans="2:47" s="8" customFormat="1" ht="24.9" customHeight="1">
      <c r="B105" s="101"/>
      <c r="D105" s="102" t="s">
        <v>99</v>
      </c>
      <c r="E105" s="103"/>
      <c r="F105" s="103"/>
      <c r="G105" s="103"/>
      <c r="H105" s="103"/>
      <c r="I105" s="103"/>
      <c r="J105" s="104">
        <f>J162</f>
        <v>0</v>
      </c>
      <c r="L105" s="101"/>
    </row>
    <row r="106" spans="2:47" s="9" customFormat="1" ht="19.95" customHeight="1">
      <c r="B106" s="105"/>
      <c r="D106" s="106" t="s">
        <v>100</v>
      </c>
      <c r="E106" s="107"/>
      <c r="F106" s="107"/>
      <c r="G106" s="107"/>
      <c r="H106" s="107"/>
      <c r="I106" s="107"/>
      <c r="J106" s="108">
        <f>J163</f>
        <v>0</v>
      </c>
      <c r="L106" s="105"/>
    </row>
    <row r="107" spans="2:47" s="1" customFormat="1" ht="21.75" customHeight="1">
      <c r="B107" s="28"/>
      <c r="L107" s="28"/>
    </row>
    <row r="108" spans="2:47" s="1" customFormat="1" ht="6.9" customHeight="1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28"/>
    </row>
    <row r="112" spans="2:47" s="1" customFormat="1" ht="6.9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28"/>
    </row>
    <row r="113" spans="2:63" s="1" customFormat="1" ht="24.9" customHeight="1">
      <c r="B113" s="28"/>
      <c r="C113" s="17" t="s">
        <v>101</v>
      </c>
      <c r="L113" s="28"/>
    </row>
    <row r="114" spans="2:63" s="1" customFormat="1" ht="6.9" customHeight="1">
      <c r="B114" s="28"/>
      <c r="L114" s="28"/>
    </row>
    <row r="115" spans="2:63" s="1" customFormat="1" ht="12" customHeight="1">
      <c r="B115" s="28"/>
      <c r="C115" s="23" t="s">
        <v>15</v>
      </c>
      <c r="L115" s="28"/>
    </row>
    <row r="116" spans="2:63" s="1" customFormat="1" ht="26.25" customHeight="1">
      <c r="B116" s="28"/>
      <c r="E116" s="199" t="str">
        <f>E7</f>
        <v>Multifunkční dům Muglinov - SO01- MFD_ D.1.4.8 - PLYNOINSTALACE</v>
      </c>
      <c r="F116" s="200"/>
      <c r="G116" s="200"/>
      <c r="H116" s="200"/>
      <c r="L116" s="28"/>
    </row>
    <row r="117" spans="2:63" ht="12" customHeight="1">
      <c r="B117" s="16"/>
      <c r="C117" s="23" t="s">
        <v>85</v>
      </c>
      <c r="L117" s="16"/>
    </row>
    <row r="118" spans="2:63" s="1" customFormat="1" ht="23.25" customHeight="1">
      <c r="B118" s="28"/>
      <c r="E118" s="199" t="s">
        <v>86</v>
      </c>
      <c r="F118" s="201"/>
      <c r="G118" s="201"/>
      <c r="H118" s="201"/>
      <c r="L118" s="28"/>
    </row>
    <row r="119" spans="2:63" s="1" customFormat="1" ht="12" customHeight="1">
      <c r="B119" s="28"/>
      <c r="C119" s="23" t="s">
        <v>87</v>
      </c>
      <c r="L119" s="28"/>
    </row>
    <row r="120" spans="2:63" s="1" customFormat="1" ht="30" customHeight="1">
      <c r="B120" s="28"/>
      <c r="E120" s="175" t="str">
        <f>E11</f>
        <v>46/2023 - Multifunkční dům Muglinov - SO01- MFD_ D.1.4.8 - PLYNOINSTALACE</v>
      </c>
      <c r="F120" s="201"/>
      <c r="G120" s="201"/>
      <c r="H120" s="201"/>
      <c r="L120" s="28"/>
    </row>
    <row r="121" spans="2:63" s="1" customFormat="1" ht="6.9" customHeight="1">
      <c r="B121" s="28"/>
      <c r="L121" s="28"/>
    </row>
    <row r="122" spans="2:63" s="1" customFormat="1" ht="12" customHeight="1">
      <c r="B122" s="28"/>
      <c r="C122" s="23" t="s">
        <v>19</v>
      </c>
      <c r="F122" s="21" t="str">
        <f>F14</f>
        <v xml:space="preserve">ul. Hladnovská, Betonářská, Slezská Ostrava </v>
      </c>
      <c r="I122" s="23" t="s">
        <v>21</v>
      </c>
      <c r="J122" s="48" t="str">
        <f>IF(J14="","",J14)</f>
        <v>13. 9. 2023</v>
      </c>
      <c r="L122" s="28"/>
    </row>
    <row r="123" spans="2:63" s="1" customFormat="1" ht="6.9" customHeight="1">
      <c r="B123" s="28"/>
      <c r="L123" s="28"/>
    </row>
    <row r="124" spans="2:63" s="1" customFormat="1" ht="15.15" customHeight="1">
      <c r="B124" s="28"/>
      <c r="C124" s="23" t="s">
        <v>23</v>
      </c>
      <c r="F124" s="21" t="str">
        <f>E17</f>
        <v>Statutární město Ostrava</v>
      </c>
      <c r="I124" s="23" t="s">
        <v>29</v>
      </c>
      <c r="J124" s="26" t="str">
        <f>E23</f>
        <v>Ivo Neužil</v>
      </c>
      <c r="L124" s="28"/>
    </row>
    <row r="125" spans="2:63" s="1" customFormat="1" ht="15.15" customHeight="1">
      <c r="B125" s="28"/>
      <c r="C125" s="23" t="s">
        <v>27</v>
      </c>
      <c r="F125" s="21" t="str">
        <f>IF(E20="","",E20)</f>
        <v>Vyplň údaj</v>
      </c>
      <c r="I125" s="23" t="s">
        <v>33</v>
      </c>
      <c r="J125" s="26" t="str">
        <f>E26</f>
        <v>Ivo Neužil</v>
      </c>
      <c r="L125" s="28"/>
    </row>
    <row r="126" spans="2:63" s="1" customFormat="1" ht="10.35" customHeight="1">
      <c r="B126" s="28"/>
      <c r="L126" s="28"/>
    </row>
    <row r="127" spans="2:63" s="10" customFormat="1" ht="29.25" customHeight="1">
      <c r="B127" s="109"/>
      <c r="C127" s="110" t="s">
        <v>102</v>
      </c>
      <c r="D127" s="111" t="s">
        <v>60</v>
      </c>
      <c r="E127" s="111" t="s">
        <v>56</v>
      </c>
      <c r="F127" s="111" t="s">
        <v>57</v>
      </c>
      <c r="G127" s="111" t="s">
        <v>103</v>
      </c>
      <c r="H127" s="111" t="s">
        <v>104</v>
      </c>
      <c r="I127" s="111" t="s">
        <v>105</v>
      </c>
      <c r="J127" s="111" t="s">
        <v>90</v>
      </c>
      <c r="K127" s="112" t="s">
        <v>106</v>
      </c>
      <c r="L127" s="109"/>
      <c r="M127" s="55" t="s">
        <v>1</v>
      </c>
      <c r="N127" s="56" t="s">
        <v>39</v>
      </c>
      <c r="O127" s="56" t="s">
        <v>107</v>
      </c>
      <c r="P127" s="56" t="s">
        <v>108</v>
      </c>
      <c r="Q127" s="56" t="s">
        <v>109</v>
      </c>
      <c r="R127" s="56" t="s">
        <v>110</v>
      </c>
      <c r="S127" s="56" t="s">
        <v>111</v>
      </c>
      <c r="T127" s="57" t="s">
        <v>112</v>
      </c>
    </row>
    <row r="128" spans="2:63" s="1" customFormat="1" ht="22.8" customHeight="1">
      <c r="B128" s="28"/>
      <c r="C128" s="60" t="s">
        <v>113</v>
      </c>
      <c r="J128" s="113">
        <f>BK128</f>
        <v>0</v>
      </c>
      <c r="L128" s="28"/>
      <c r="M128" s="58"/>
      <c r="N128" s="49"/>
      <c r="O128" s="49"/>
      <c r="P128" s="114">
        <f>P129+P134+P162</f>
        <v>0</v>
      </c>
      <c r="Q128" s="49"/>
      <c r="R128" s="114">
        <f>R129+R134+R162</f>
        <v>0.30064202000000001</v>
      </c>
      <c r="S128" s="49"/>
      <c r="T128" s="115">
        <f>T129+T134+T162</f>
        <v>3.4000000000000002E-2</v>
      </c>
      <c r="AT128" s="13" t="s">
        <v>74</v>
      </c>
      <c r="AU128" s="13" t="s">
        <v>92</v>
      </c>
      <c r="BK128" s="116">
        <f>BK129+BK134+BK162</f>
        <v>0</v>
      </c>
    </row>
    <row r="129" spans="2:65" s="11" customFormat="1" ht="25.95" customHeight="1">
      <c r="B129" s="117"/>
      <c r="D129" s="118" t="s">
        <v>74</v>
      </c>
      <c r="E129" s="119" t="s">
        <v>114</v>
      </c>
      <c r="F129" s="119" t="s">
        <v>115</v>
      </c>
      <c r="I129" s="120"/>
      <c r="J129" s="121">
        <f>BK129</f>
        <v>0</v>
      </c>
      <c r="L129" s="117"/>
      <c r="M129" s="122"/>
      <c r="P129" s="123">
        <f>P130+P132</f>
        <v>0</v>
      </c>
      <c r="R129" s="123">
        <f>R130+R132</f>
        <v>0.14734</v>
      </c>
      <c r="T129" s="124">
        <f>T130+T132</f>
        <v>3.4000000000000002E-2</v>
      </c>
      <c r="AR129" s="118" t="s">
        <v>32</v>
      </c>
      <c r="AT129" s="125" t="s">
        <v>74</v>
      </c>
      <c r="AU129" s="125" t="s">
        <v>75</v>
      </c>
      <c r="AY129" s="118" t="s">
        <v>116</v>
      </c>
      <c r="BK129" s="126">
        <f>BK130+BK132</f>
        <v>0</v>
      </c>
    </row>
    <row r="130" spans="2:65" s="11" customFormat="1" ht="22.8" customHeight="1">
      <c r="B130" s="117"/>
      <c r="D130" s="118" t="s">
        <v>74</v>
      </c>
      <c r="E130" s="127" t="s">
        <v>117</v>
      </c>
      <c r="F130" s="127" t="s">
        <v>118</v>
      </c>
      <c r="I130" s="120"/>
      <c r="J130" s="128">
        <f>BK130</f>
        <v>0</v>
      </c>
      <c r="L130" s="117"/>
      <c r="M130" s="122"/>
      <c r="P130" s="123">
        <f>P131</f>
        <v>0</v>
      </c>
      <c r="R130" s="123">
        <f>R131</f>
        <v>0.14734</v>
      </c>
      <c r="T130" s="124">
        <f>T131</f>
        <v>0</v>
      </c>
      <c r="AR130" s="118" t="s">
        <v>32</v>
      </c>
      <c r="AT130" s="125" t="s">
        <v>74</v>
      </c>
      <c r="AU130" s="125" t="s">
        <v>32</v>
      </c>
      <c r="AY130" s="118" t="s">
        <v>116</v>
      </c>
      <c r="BK130" s="126">
        <f>BK131</f>
        <v>0</v>
      </c>
    </row>
    <row r="131" spans="2:65" s="1" customFormat="1" ht="21.75" customHeight="1">
      <c r="B131" s="129"/>
      <c r="C131" s="130" t="s">
        <v>32</v>
      </c>
      <c r="D131" s="130" t="s">
        <v>119</v>
      </c>
      <c r="E131" s="131" t="s">
        <v>120</v>
      </c>
      <c r="F131" s="132" t="s">
        <v>121</v>
      </c>
      <c r="G131" s="133" t="s">
        <v>122</v>
      </c>
      <c r="H131" s="134">
        <v>2</v>
      </c>
      <c r="I131" s="135"/>
      <c r="J131" s="134">
        <f>ROUND(I131*H131,1)</f>
        <v>0</v>
      </c>
      <c r="K131" s="132" t="s">
        <v>145</v>
      </c>
      <c r="L131" s="28"/>
      <c r="M131" s="136" t="s">
        <v>1</v>
      </c>
      <c r="N131" s="137" t="s">
        <v>40</v>
      </c>
      <c r="P131" s="138">
        <f>O131*H131</f>
        <v>0</v>
      </c>
      <c r="Q131" s="138">
        <v>7.3669999999999999E-2</v>
      </c>
      <c r="R131" s="138">
        <f>Q131*H131</f>
        <v>0.14734</v>
      </c>
      <c r="S131" s="138">
        <v>0</v>
      </c>
      <c r="T131" s="139">
        <f>S131*H131</f>
        <v>0</v>
      </c>
      <c r="AR131" s="140" t="s">
        <v>123</v>
      </c>
      <c r="AT131" s="140" t="s">
        <v>119</v>
      </c>
      <c r="AU131" s="140" t="s">
        <v>81</v>
      </c>
      <c r="AY131" s="13" t="s">
        <v>116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3" t="s">
        <v>32</v>
      </c>
      <c r="BK131" s="141">
        <f>ROUND(I131*H131,1)</f>
        <v>0</v>
      </c>
      <c r="BL131" s="13" t="s">
        <v>123</v>
      </c>
      <c r="BM131" s="140" t="s">
        <v>124</v>
      </c>
    </row>
    <row r="132" spans="2:65" s="11" customFormat="1" ht="22.8" customHeight="1">
      <c r="B132" s="117"/>
      <c r="D132" s="118" t="s">
        <v>74</v>
      </c>
      <c r="E132" s="127" t="s">
        <v>125</v>
      </c>
      <c r="F132" s="127" t="s">
        <v>126</v>
      </c>
      <c r="I132" s="120"/>
      <c r="J132" s="128">
        <f>BK132</f>
        <v>0</v>
      </c>
      <c r="L132" s="117"/>
      <c r="M132" s="122"/>
      <c r="P132" s="123">
        <f>P133</f>
        <v>0</v>
      </c>
      <c r="R132" s="123">
        <f>R133</f>
        <v>0</v>
      </c>
      <c r="T132" s="124">
        <f>T133</f>
        <v>3.4000000000000002E-2</v>
      </c>
      <c r="AR132" s="118" t="s">
        <v>32</v>
      </c>
      <c r="AT132" s="125" t="s">
        <v>74</v>
      </c>
      <c r="AU132" s="125" t="s">
        <v>32</v>
      </c>
      <c r="AY132" s="118" t="s">
        <v>116</v>
      </c>
      <c r="BK132" s="126">
        <f>BK133</f>
        <v>0</v>
      </c>
    </row>
    <row r="133" spans="2:65" s="1" customFormat="1" ht="24.15" customHeight="1">
      <c r="B133" s="129"/>
      <c r="C133" s="130" t="s">
        <v>81</v>
      </c>
      <c r="D133" s="130" t="s">
        <v>119</v>
      </c>
      <c r="E133" s="131" t="s">
        <v>127</v>
      </c>
      <c r="F133" s="132" t="s">
        <v>128</v>
      </c>
      <c r="G133" s="133" t="s">
        <v>122</v>
      </c>
      <c r="H133" s="134">
        <v>2</v>
      </c>
      <c r="I133" s="135"/>
      <c r="J133" s="134">
        <f>ROUND(I133*H133,1)</f>
        <v>0</v>
      </c>
      <c r="K133" s="132" t="s">
        <v>145</v>
      </c>
      <c r="L133" s="28"/>
      <c r="M133" s="136" t="s">
        <v>1</v>
      </c>
      <c r="N133" s="137" t="s">
        <v>40</v>
      </c>
      <c r="P133" s="138">
        <f>O133*H133</f>
        <v>0</v>
      </c>
      <c r="Q133" s="138">
        <v>0</v>
      </c>
      <c r="R133" s="138">
        <f>Q133*H133</f>
        <v>0</v>
      </c>
      <c r="S133" s="138">
        <v>1.7000000000000001E-2</v>
      </c>
      <c r="T133" s="139">
        <f>S133*H133</f>
        <v>3.4000000000000002E-2</v>
      </c>
      <c r="AR133" s="140" t="s">
        <v>123</v>
      </c>
      <c r="AT133" s="140" t="s">
        <v>119</v>
      </c>
      <c r="AU133" s="140" t="s">
        <v>81</v>
      </c>
      <c r="AY133" s="13" t="s">
        <v>116</v>
      </c>
      <c r="BE133" s="141">
        <f>IF(N133="základní",J133,0)</f>
        <v>0</v>
      </c>
      <c r="BF133" s="141">
        <f>IF(N133="snížená",J133,0)</f>
        <v>0</v>
      </c>
      <c r="BG133" s="141">
        <f>IF(N133="zákl. přenesená",J133,0)</f>
        <v>0</v>
      </c>
      <c r="BH133" s="141">
        <f>IF(N133="sníž. přenesená",J133,0)</f>
        <v>0</v>
      </c>
      <c r="BI133" s="141">
        <f>IF(N133="nulová",J133,0)</f>
        <v>0</v>
      </c>
      <c r="BJ133" s="13" t="s">
        <v>32</v>
      </c>
      <c r="BK133" s="141">
        <f>ROUND(I133*H133,1)</f>
        <v>0</v>
      </c>
      <c r="BL133" s="13" t="s">
        <v>123</v>
      </c>
      <c r="BM133" s="140" t="s">
        <v>129</v>
      </c>
    </row>
    <row r="134" spans="2:65" s="11" customFormat="1" ht="25.95" customHeight="1">
      <c r="B134" s="117"/>
      <c r="D134" s="118" t="s">
        <v>74</v>
      </c>
      <c r="E134" s="119" t="s">
        <v>130</v>
      </c>
      <c r="F134" s="119" t="s">
        <v>131</v>
      </c>
      <c r="I134" s="120"/>
      <c r="J134" s="121">
        <f>BK134</f>
        <v>0</v>
      </c>
      <c r="L134" s="117"/>
      <c r="M134" s="122"/>
      <c r="P134" s="123">
        <f>P135+P158</f>
        <v>0</v>
      </c>
      <c r="R134" s="123">
        <f>R135+R158</f>
        <v>0.15330202000000001</v>
      </c>
      <c r="T134" s="124">
        <f>T135+T158</f>
        <v>0</v>
      </c>
      <c r="AR134" s="118" t="s">
        <v>81</v>
      </c>
      <c r="AT134" s="125" t="s">
        <v>74</v>
      </c>
      <c r="AU134" s="125" t="s">
        <v>75</v>
      </c>
      <c r="AY134" s="118" t="s">
        <v>116</v>
      </c>
      <c r="BK134" s="126">
        <f>BK135+BK158</f>
        <v>0</v>
      </c>
    </row>
    <row r="135" spans="2:65" s="11" customFormat="1" ht="22.8" customHeight="1">
      <c r="B135" s="117"/>
      <c r="D135" s="118" t="s">
        <v>74</v>
      </c>
      <c r="E135" s="127" t="s">
        <v>132</v>
      </c>
      <c r="F135" s="127" t="s">
        <v>133</v>
      </c>
      <c r="I135" s="120"/>
      <c r="J135" s="128">
        <f>BK135</f>
        <v>0</v>
      </c>
      <c r="L135" s="117"/>
      <c r="M135" s="122"/>
      <c r="P135" s="123">
        <f>SUM(P136:P157)</f>
        <v>0</v>
      </c>
      <c r="R135" s="123">
        <f>SUM(R136:R157)</f>
        <v>0.15165775000000001</v>
      </c>
      <c r="T135" s="124">
        <f>SUM(T136:T157)</f>
        <v>0</v>
      </c>
      <c r="AR135" s="118" t="s">
        <v>81</v>
      </c>
      <c r="AT135" s="125" t="s">
        <v>74</v>
      </c>
      <c r="AU135" s="125" t="s">
        <v>32</v>
      </c>
      <c r="AY135" s="118" t="s">
        <v>116</v>
      </c>
      <c r="BK135" s="126">
        <f>SUM(BK136:BK157)</f>
        <v>0</v>
      </c>
    </row>
    <row r="136" spans="2:65" s="1" customFormat="1" ht="24.15" customHeight="1">
      <c r="B136" s="129"/>
      <c r="C136" s="130" t="s">
        <v>117</v>
      </c>
      <c r="D136" s="130" t="s">
        <v>119</v>
      </c>
      <c r="E136" s="131" t="s">
        <v>134</v>
      </c>
      <c r="F136" s="132" t="s">
        <v>135</v>
      </c>
      <c r="G136" s="133" t="s">
        <v>136</v>
      </c>
      <c r="H136" s="134">
        <v>5</v>
      </c>
      <c r="I136" s="135"/>
      <c r="J136" s="134">
        <f t="shared" ref="J136:J157" si="0">ROUND(I136*H136,1)</f>
        <v>0</v>
      </c>
      <c r="K136" s="132" t="s">
        <v>145</v>
      </c>
      <c r="L136" s="28"/>
      <c r="M136" s="136" t="s">
        <v>1</v>
      </c>
      <c r="N136" s="137" t="s">
        <v>40</v>
      </c>
      <c r="P136" s="138">
        <f t="shared" ref="P136:P157" si="1">O136*H136</f>
        <v>0</v>
      </c>
      <c r="Q136" s="138">
        <v>1.4702199999999999E-3</v>
      </c>
      <c r="R136" s="138">
        <f t="shared" ref="R136:R157" si="2">Q136*H136</f>
        <v>7.3510999999999993E-3</v>
      </c>
      <c r="S136" s="138">
        <v>0</v>
      </c>
      <c r="T136" s="139">
        <f t="shared" ref="T136:T157" si="3">S136*H136</f>
        <v>0</v>
      </c>
      <c r="AR136" s="140" t="s">
        <v>137</v>
      </c>
      <c r="AT136" s="140" t="s">
        <v>119</v>
      </c>
      <c r="AU136" s="140" t="s">
        <v>81</v>
      </c>
      <c r="AY136" s="13" t="s">
        <v>116</v>
      </c>
      <c r="BE136" s="141">
        <f t="shared" ref="BE136:BE157" si="4">IF(N136="základní",J136,0)</f>
        <v>0</v>
      </c>
      <c r="BF136" s="141">
        <f t="shared" ref="BF136:BF157" si="5">IF(N136="snížená",J136,0)</f>
        <v>0</v>
      </c>
      <c r="BG136" s="141">
        <f t="shared" ref="BG136:BG157" si="6">IF(N136="zákl. přenesená",J136,0)</f>
        <v>0</v>
      </c>
      <c r="BH136" s="141">
        <f t="shared" ref="BH136:BH157" si="7">IF(N136="sníž. přenesená",J136,0)</f>
        <v>0</v>
      </c>
      <c r="BI136" s="141">
        <f t="shared" ref="BI136:BI157" si="8">IF(N136="nulová",J136,0)</f>
        <v>0</v>
      </c>
      <c r="BJ136" s="13" t="s">
        <v>32</v>
      </c>
      <c r="BK136" s="141">
        <f t="shared" ref="BK136:BK157" si="9">ROUND(I136*H136,1)</f>
        <v>0</v>
      </c>
      <c r="BL136" s="13" t="s">
        <v>137</v>
      </c>
      <c r="BM136" s="140" t="s">
        <v>138</v>
      </c>
    </row>
    <row r="137" spans="2:65" s="1" customFormat="1" ht="24.15" customHeight="1">
      <c r="B137" s="129"/>
      <c r="C137" s="130" t="s">
        <v>123</v>
      </c>
      <c r="D137" s="130" t="s">
        <v>119</v>
      </c>
      <c r="E137" s="131" t="s">
        <v>139</v>
      </c>
      <c r="F137" s="132" t="s">
        <v>140</v>
      </c>
      <c r="G137" s="133" t="s">
        <v>136</v>
      </c>
      <c r="H137" s="134">
        <v>3</v>
      </c>
      <c r="I137" s="135"/>
      <c r="J137" s="134">
        <f t="shared" si="0"/>
        <v>0</v>
      </c>
      <c r="K137" s="132" t="s">
        <v>145</v>
      </c>
      <c r="L137" s="28"/>
      <c r="M137" s="136" t="s">
        <v>1</v>
      </c>
      <c r="N137" s="137" t="s">
        <v>40</v>
      </c>
      <c r="P137" s="138">
        <f t="shared" si="1"/>
        <v>0</v>
      </c>
      <c r="Q137" s="138">
        <v>1.8473599999999999E-3</v>
      </c>
      <c r="R137" s="138">
        <f t="shared" si="2"/>
        <v>5.5420799999999996E-3</v>
      </c>
      <c r="S137" s="138">
        <v>0</v>
      </c>
      <c r="T137" s="139">
        <f t="shared" si="3"/>
        <v>0</v>
      </c>
      <c r="AR137" s="140" t="s">
        <v>137</v>
      </c>
      <c r="AT137" s="140" t="s">
        <v>119</v>
      </c>
      <c r="AU137" s="140" t="s">
        <v>81</v>
      </c>
      <c r="AY137" s="13" t="s">
        <v>116</v>
      </c>
      <c r="BE137" s="141">
        <f t="shared" si="4"/>
        <v>0</v>
      </c>
      <c r="BF137" s="141">
        <f t="shared" si="5"/>
        <v>0</v>
      </c>
      <c r="BG137" s="141">
        <f t="shared" si="6"/>
        <v>0</v>
      </c>
      <c r="BH137" s="141">
        <f t="shared" si="7"/>
        <v>0</v>
      </c>
      <c r="BI137" s="141">
        <f t="shared" si="8"/>
        <v>0</v>
      </c>
      <c r="BJ137" s="13" t="s">
        <v>32</v>
      </c>
      <c r="BK137" s="141">
        <f t="shared" si="9"/>
        <v>0</v>
      </c>
      <c r="BL137" s="13" t="s">
        <v>137</v>
      </c>
      <c r="BM137" s="140" t="s">
        <v>141</v>
      </c>
    </row>
    <row r="138" spans="2:65" s="1" customFormat="1" ht="24.15" customHeight="1">
      <c r="B138" s="129"/>
      <c r="C138" s="130" t="s">
        <v>142</v>
      </c>
      <c r="D138" s="130" t="s">
        <v>119</v>
      </c>
      <c r="E138" s="131" t="s">
        <v>143</v>
      </c>
      <c r="F138" s="132" t="s">
        <v>144</v>
      </c>
      <c r="G138" s="133" t="s">
        <v>136</v>
      </c>
      <c r="H138" s="134">
        <v>15</v>
      </c>
      <c r="I138" s="135"/>
      <c r="J138" s="134">
        <f t="shared" si="0"/>
        <v>0</v>
      </c>
      <c r="K138" s="132" t="s">
        <v>145</v>
      </c>
      <c r="L138" s="28"/>
      <c r="M138" s="136" t="s">
        <v>1</v>
      </c>
      <c r="N138" s="137" t="s">
        <v>40</v>
      </c>
      <c r="P138" s="138">
        <f t="shared" si="1"/>
        <v>0</v>
      </c>
      <c r="Q138" s="138">
        <v>4.9300000000000004E-3</v>
      </c>
      <c r="R138" s="138">
        <f t="shared" si="2"/>
        <v>7.3950000000000002E-2</v>
      </c>
      <c r="S138" s="138">
        <v>0</v>
      </c>
      <c r="T138" s="139">
        <f t="shared" si="3"/>
        <v>0</v>
      </c>
      <c r="AR138" s="140" t="s">
        <v>137</v>
      </c>
      <c r="AT138" s="140" t="s">
        <v>119</v>
      </c>
      <c r="AU138" s="140" t="s">
        <v>81</v>
      </c>
      <c r="AY138" s="13" t="s">
        <v>116</v>
      </c>
      <c r="BE138" s="141">
        <f t="shared" si="4"/>
        <v>0</v>
      </c>
      <c r="BF138" s="141">
        <f t="shared" si="5"/>
        <v>0</v>
      </c>
      <c r="BG138" s="141">
        <f t="shared" si="6"/>
        <v>0</v>
      </c>
      <c r="BH138" s="141">
        <f t="shared" si="7"/>
        <v>0</v>
      </c>
      <c r="BI138" s="141">
        <f t="shared" si="8"/>
        <v>0</v>
      </c>
      <c r="BJ138" s="13" t="s">
        <v>32</v>
      </c>
      <c r="BK138" s="141">
        <f t="shared" si="9"/>
        <v>0</v>
      </c>
      <c r="BL138" s="13" t="s">
        <v>137</v>
      </c>
      <c r="BM138" s="140" t="s">
        <v>146</v>
      </c>
    </row>
    <row r="139" spans="2:65" s="1" customFormat="1" ht="16.5" customHeight="1">
      <c r="B139" s="129"/>
      <c r="C139" s="130" t="s">
        <v>147</v>
      </c>
      <c r="D139" s="130" t="s">
        <v>119</v>
      </c>
      <c r="E139" s="131" t="s">
        <v>148</v>
      </c>
      <c r="F139" s="132" t="s">
        <v>149</v>
      </c>
      <c r="G139" s="133" t="s">
        <v>136</v>
      </c>
      <c r="H139" s="134">
        <v>0.5</v>
      </c>
      <c r="I139" s="135"/>
      <c r="J139" s="134">
        <f t="shared" si="0"/>
        <v>0</v>
      </c>
      <c r="K139" s="132" t="s">
        <v>145</v>
      </c>
      <c r="L139" s="28"/>
      <c r="M139" s="136" t="s">
        <v>1</v>
      </c>
      <c r="N139" s="137" t="s">
        <v>40</v>
      </c>
      <c r="P139" s="138">
        <f t="shared" si="1"/>
        <v>0</v>
      </c>
      <c r="Q139" s="138">
        <v>2.5600000000000002E-3</v>
      </c>
      <c r="R139" s="138">
        <f t="shared" si="2"/>
        <v>1.2800000000000001E-3</v>
      </c>
      <c r="S139" s="138">
        <v>0</v>
      </c>
      <c r="T139" s="139">
        <f t="shared" si="3"/>
        <v>0</v>
      </c>
      <c r="AR139" s="140" t="s">
        <v>137</v>
      </c>
      <c r="AT139" s="140" t="s">
        <v>119</v>
      </c>
      <c r="AU139" s="140" t="s">
        <v>81</v>
      </c>
      <c r="AY139" s="13" t="s">
        <v>116</v>
      </c>
      <c r="BE139" s="141">
        <f t="shared" si="4"/>
        <v>0</v>
      </c>
      <c r="BF139" s="141">
        <f t="shared" si="5"/>
        <v>0</v>
      </c>
      <c r="BG139" s="141">
        <f t="shared" si="6"/>
        <v>0</v>
      </c>
      <c r="BH139" s="141">
        <f t="shared" si="7"/>
        <v>0</v>
      </c>
      <c r="BI139" s="141">
        <f t="shared" si="8"/>
        <v>0</v>
      </c>
      <c r="BJ139" s="13" t="s">
        <v>32</v>
      </c>
      <c r="BK139" s="141">
        <f t="shared" si="9"/>
        <v>0</v>
      </c>
      <c r="BL139" s="13" t="s">
        <v>137</v>
      </c>
      <c r="BM139" s="140" t="s">
        <v>150</v>
      </c>
    </row>
    <row r="140" spans="2:65" s="1" customFormat="1" ht="16.5" customHeight="1">
      <c r="B140" s="129"/>
      <c r="C140" s="130" t="s">
        <v>151</v>
      </c>
      <c r="D140" s="130" t="s">
        <v>119</v>
      </c>
      <c r="E140" s="131" t="s">
        <v>152</v>
      </c>
      <c r="F140" s="132" t="s">
        <v>153</v>
      </c>
      <c r="G140" s="133" t="s">
        <v>136</v>
      </c>
      <c r="H140" s="134">
        <v>0.5</v>
      </c>
      <c r="I140" s="135"/>
      <c r="J140" s="134">
        <f t="shared" si="0"/>
        <v>0</v>
      </c>
      <c r="K140" s="132" t="s">
        <v>145</v>
      </c>
      <c r="L140" s="28"/>
      <c r="M140" s="136" t="s">
        <v>1</v>
      </c>
      <c r="N140" s="137" t="s">
        <v>40</v>
      </c>
      <c r="P140" s="138">
        <f t="shared" si="1"/>
        <v>0</v>
      </c>
      <c r="Q140" s="138">
        <v>8.6099999999999996E-3</v>
      </c>
      <c r="R140" s="138">
        <f t="shared" si="2"/>
        <v>4.3049999999999998E-3</v>
      </c>
      <c r="S140" s="138">
        <v>0</v>
      </c>
      <c r="T140" s="139">
        <f t="shared" si="3"/>
        <v>0</v>
      </c>
      <c r="AR140" s="140" t="s">
        <v>137</v>
      </c>
      <c r="AT140" s="140" t="s">
        <v>119</v>
      </c>
      <c r="AU140" s="140" t="s">
        <v>81</v>
      </c>
      <c r="AY140" s="13" t="s">
        <v>116</v>
      </c>
      <c r="BE140" s="141">
        <f t="shared" si="4"/>
        <v>0</v>
      </c>
      <c r="BF140" s="141">
        <f t="shared" si="5"/>
        <v>0</v>
      </c>
      <c r="BG140" s="141">
        <f t="shared" si="6"/>
        <v>0</v>
      </c>
      <c r="BH140" s="141">
        <f t="shared" si="7"/>
        <v>0</v>
      </c>
      <c r="BI140" s="141">
        <f t="shared" si="8"/>
        <v>0</v>
      </c>
      <c r="BJ140" s="13" t="s">
        <v>32</v>
      </c>
      <c r="BK140" s="141">
        <f t="shared" si="9"/>
        <v>0</v>
      </c>
      <c r="BL140" s="13" t="s">
        <v>137</v>
      </c>
      <c r="BM140" s="140" t="s">
        <v>154</v>
      </c>
    </row>
    <row r="141" spans="2:65" s="1" customFormat="1" ht="24.15" customHeight="1">
      <c r="B141" s="129"/>
      <c r="C141" s="130" t="s">
        <v>155</v>
      </c>
      <c r="D141" s="130" t="s">
        <v>119</v>
      </c>
      <c r="E141" s="131" t="s">
        <v>156</v>
      </c>
      <c r="F141" s="132" t="s">
        <v>157</v>
      </c>
      <c r="G141" s="133" t="s">
        <v>122</v>
      </c>
      <c r="H141" s="134">
        <v>1</v>
      </c>
      <c r="I141" s="135"/>
      <c r="J141" s="134">
        <f t="shared" si="0"/>
        <v>0</v>
      </c>
      <c r="K141" s="132" t="s">
        <v>145</v>
      </c>
      <c r="L141" s="28"/>
      <c r="M141" s="136" t="s">
        <v>1</v>
      </c>
      <c r="N141" s="137" t="s">
        <v>40</v>
      </c>
      <c r="P141" s="138">
        <f t="shared" si="1"/>
        <v>0</v>
      </c>
      <c r="Q141" s="138">
        <v>8.77E-3</v>
      </c>
      <c r="R141" s="138">
        <f t="shared" si="2"/>
        <v>8.77E-3</v>
      </c>
      <c r="S141" s="138">
        <v>0</v>
      </c>
      <c r="T141" s="139">
        <f t="shared" si="3"/>
        <v>0</v>
      </c>
      <c r="AR141" s="140" t="s">
        <v>137</v>
      </c>
      <c r="AT141" s="140" t="s">
        <v>119</v>
      </c>
      <c r="AU141" s="140" t="s">
        <v>81</v>
      </c>
      <c r="AY141" s="13" t="s">
        <v>116</v>
      </c>
      <c r="BE141" s="141">
        <f t="shared" si="4"/>
        <v>0</v>
      </c>
      <c r="BF141" s="141">
        <f t="shared" si="5"/>
        <v>0</v>
      </c>
      <c r="BG141" s="141">
        <f t="shared" si="6"/>
        <v>0</v>
      </c>
      <c r="BH141" s="141">
        <f t="shared" si="7"/>
        <v>0</v>
      </c>
      <c r="BI141" s="141">
        <f t="shared" si="8"/>
        <v>0</v>
      </c>
      <c r="BJ141" s="13" t="s">
        <v>32</v>
      </c>
      <c r="BK141" s="141">
        <f t="shared" si="9"/>
        <v>0</v>
      </c>
      <c r="BL141" s="13" t="s">
        <v>137</v>
      </c>
      <c r="BM141" s="140" t="s">
        <v>158</v>
      </c>
    </row>
    <row r="142" spans="2:65" s="1" customFormat="1" ht="16.5" customHeight="1">
      <c r="B142" s="129"/>
      <c r="C142" s="130" t="s">
        <v>125</v>
      </c>
      <c r="D142" s="130" t="s">
        <v>119</v>
      </c>
      <c r="E142" s="131" t="s">
        <v>159</v>
      </c>
      <c r="F142" s="132" t="s">
        <v>160</v>
      </c>
      <c r="G142" s="133" t="s">
        <v>122</v>
      </c>
      <c r="H142" s="134">
        <v>1</v>
      </c>
      <c r="I142" s="135"/>
      <c r="J142" s="134">
        <f t="shared" si="0"/>
        <v>0</v>
      </c>
      <c r="K142" s="132" t="s">
        <v>145</v>
      </c>
      <c r="L142" s="28"/>
      <c r="M142" s="136" t="s">
        <v>1</v>
      </c>
      <c r="N142" s="137" t="s">
        <v>40</v>
      </c>
      <c r="P142" s="138">
        <f t="shared" si="1"/>
        <v>0</v>
      </c>
      <c r="Q142" s="138">
        <v>2.5999999999999998E-4</v>
      </c>
      <c r="R142" s="138">
        <f t="shared" si="2"/>
        <v>2.5999999999999998E-4</v>
      </c>
      <c r="S142" s="138">
        <v>0</v>
      </c>
      <c r="T142" s="139">
        <f t="shared" si="3"/>
        <v>0</v>
      </c>
      <c r="AR142" s="140" t="s">
        <v>137</v>
      </c>
      <c r="AT142" s="140" t="s">
        <v>119</v>
      </c>
      <c r="AU142" s="140" t="s">
        <v>81</v>
      </c>
      <c r="AY142" s="13" t="s">
        <v>116</v>
      </c>
      <c r="BE142" s="141">
        <f t="shared" si="4"/>
        <v>0</v>
      </c>
      <c r="BF142" s="141">
        <f t="shared" si="5"/>
        <v>0</v>
      </c>
      <c r="BG142" s="141">
        <f t="shared" si="6"/>
        <v>0</v>
      </c>
      <c r="BH142" s="141">
        <f t="shared" si="7"/>
        <v>0</v>
      </c>
      <c r="BI142" s="141">
        <f t="shared" si="8"/>
        <v>0</v>
      </c>
      <c r="BJ142" s="13" t="s">
        <v>32</v>
      </c>
      <c r="BK142" s="141">
        <f t="shared" si="9"/>
        <v>0</v>
      </c>
      <c r="BL142" s="13" t="s">
        <v>137</v>
      </c>
      <c r="BM142" s="140" t="s">
        <v>161</v>
      </c>
    </row>
    <row r="143" spans="2:65" s="1" customFormat="1" ht="24.15" customHeight="1">
      <c r="B143" s="129"/>
      <c r="C143" s="130" t="s">
        <v>162</v>
      </c>
      <c r="D143" s="130" t="s">
        <v>119</v>
      </c>
      <c r="E143" s="131" t="s">
        <v>163</v>
      </c>
      <c r="F143" s="132" t="s">
        <v>164</v>
      </c>
      <c r="G143" s="133" t="s">
        <v>122</v>
      </c>
      <c r="H143" s="134">
        <v>3</v>
      </c>
      <c r="I143" s="135"/>
      <c r="J143" s="134">
        <f t="shared" si="0"/>
        <v>0</v>
      </c>
      <c r="K143" s="132" t="s">
        <v>145</v>
      </c>
      <c r="L143" s="28"/>
      <c r="M143" s="136" t="s">
        <v>1</v>
      </c>
      <c r="N143" s="137" t="s">
        <v>40</v>
      </c>
      <c r="P143" s="138">
        <f t="shared" si="1"/>
        <v>0</v>
      </c>
      <c r="Q143" s="138">
        <v>6.79E-3</v>
      </c>
      <c r="R143" s="138">
        <f t="shared" si="2"/>
        <v>2.0369999999999999E-2</v>
      </c>
      <c r="S143" s="138">
        <v>0</v>
      </c>
      <c r="T143" s="139">
        <f t="shared" si="3"/>
        <v>0</v>
      </c>
      <c r="AR143" s="140" t="s">
        <v>137</v>
      </c>
      <c r="AT143" s="140" t="s">
        <v>119</v>
      </c>
      <c r="AU143" s="140" t="s">
        <v>81</v>
      </c>
      <c r="AY143" s="13" t="s">
        <v>116</v>
      </c>
      <c r="BE143" s="141">
        <f t="shared" si="4"/>
        <v>0</v>
      </c>
      <c r="BF143" s="141">
        <f t="shared" si="5"/>
        <v>0</v>
      </c>
      <c r="BG143" s="141">
        <f t="shared" si="6"/>
        <v>0</v>
      </c>
      <c r="BH143" s="141">
        <f t="shared" si="7"/>
        <v>0</v>
      </c>
      <c r="BI143" s="141">
        <f t="shared" si="8"/>
        <v>0</v>
      </c>
      <c r="BJ143" s="13" t="s">
        <v>32</v>
      </c>
      <c r="BK143" s="141">
        <f t="shared" si="9"/>
        <v>0</v>
      </c>
      <c r="BL143" s="13" t="s">
        <v>137</v>
      </c>
      <c r="BM143" s="140" t="s">
        <v>165</v>
      </c>
    </row>
    <row r="144" spans="2:65" s="1" customFormat="1" ht="16.5" customHeight="1">
      <c r="B144" s="129"/>
      <c r="C144" s="130" t="s">
        <v>166</v>
      </c>
      <c r="D144" s="130" t="s">
        <v>119</v>
      </c>
      <c r="E144" s="131" t="s">
        <v>167</v>
      </c>
      <c r="F144" s="132" t="s">
        <v>168</v>
      </c>
      <c r="G144" s="133" t="s">
        <v>122</v>
      </c>
      <c r="H144" s="134">
        <v>3</v>
      </c>
      <c r="I144" s="135"/>
      <c r="J144" s="134">
        <f t="shared" si="0"/>
        <v>0</v>
      </c>
      <c r="K144" s="132" t="s">
        <v>145</v>
      </c>
      <c r="L144" s="28"/>
      <c r="M144" s="136" t="s">
        <v>1</v>
      </c>
      <c r="N144" s="137" t="s">
        <v>40</v>
      </c>
      <c r="P144" s="138">
        <f t="shared" si="1"/>
        <v>0</v>
      </c>
      <c r="Q144" s="138">
        <v>0</v>
      </c>
      <c r="R144" s="138">
        <f t="shared" si="2"/>
        <v>0</v>
      </c>
      <c r="S144" s="138">
        <v>0</v>
      </c>
      <c r="T144" s="139">
        <f t="shared" si="3"/>
        <v>0</v>
      </c>
      <c r="AR144" s="140" t="s">
        <v>137</v>
      </c>
      <c r="AT144" s="140" t="s">
        <v>119</v>
      </c>
      <c r="AU144" s="140" t="s">
        <v>81</v>
      </c>
      <c r="AY144" s="13" t="s">
        <v>116</v>
      </c>
      <c r="BE144" s="141">
        <f t="shared" si="4"/>
        <v>0</v>
      </c>
      <c r="BF144" s="141">
        <f t="shared" si="5"/>
        <v>0</v>
      </c>
      <c r="BG144" s="141">
        <f t="shared" si="6"/>
        <v>0</v>
      </c>
      <c r="BH144" s="141">
        <f t="shared" si="7"/>
        <v>0</v>
      </c>
      <c r="BI144" s="141">
        <f t="shared" si="8"/>
        <v>0</v>
      </c>
      <c r="BJ144" s="13" t="s">
        <v>32</v>
      </c>
      <c r="BK144" s="141">
        <f t="shared" si="9"/>
        <v>0</v>
      </c>
      <c r="BL144" s="13" t="s">
        <v>137</v>
      </c>
      <c r="BM144" s="140" t="s">
        <v>169</v>
      </c>
    </row>
    <row r="145" spans="2:65" s="1" customFormat="1" ht="16.5" customHeight="1">
      <c r="B145" s="129"/>
      <c r="C145" s="130" t="s">
        <v>170</v>
      </c>
      <c r="D145" s="130" t="s">
        <v>119</v>
      </c>
      <c r="E145" s="131" t="s">
        <v>171</v>
      </c>
      <c r="F145" s="132" t="s">
        <v>172</v>
      </c>
      <c r="G145" s="133" t="s">
        <v>122</v>
      </c>
      <c r="H145" s="134">
        <v>1</v>
      </c>
      <c r="I145" s="135"/>
      <c r="J145" s="134">
        <f t="shared" si="0"/>
        <v>0</v>
      </c>
      <c r="K145" s="132" t="s">
        <v>145</v>
      </c>
      <c r="L145" s="28"/>
      <c r="M145" s="136" t="s">
        <v>1</v>
      </c>
      <c r="N145" s="137" t="s">
        <v>40</v>
      </c>
      <c r="P145" s="138">
        <f t="shared" si="1"/>
        <v>0</v>
      </c>
      <c r="Q145" s="138">
        <v>0</v>
      </c>
      <c r="R145" s="138">
        <f t="shared" si="2"/>
        <v>0</v>
      </c>
      <c r="S145" s="138">
        <v>0</v>
      </c>
      <c r="T145" s="139">
        <f t="shared" si="3"/>
        <v>0</v>
      </c>
      <c r="AR145" s="140" t="s">
        <v>137</v>
      </c>
      <c r="AT145" s="140" t="s">
        <v>119</v>
      </c>
      <c r="AU145" s="140" t="s">
        <v>81</v>
      </c>
      <c r="AY145" s="13" t="s">
        <v>116</v>
      </c>
      <c r="BE145" s="141">
        <f t="shared" si="4"/>
        <v>0</v>
      </c>
      <c r="BF145" s="141">
        <f t="shared" si="5"/>
        <v>0</v>
      </c>
      <c r="BG145" s="141">
        <f t="shared" si="6"/>
        <v>0</v>
      </c>
      <c r="BH145" s="141">
        <f t="shared" si="7"/>
        <v>0</v>
      </c>
      <c r="BI145" s="141">
        <f t="shared" si="8"/>
        <v>0</v>
      </c>
      <c r="BJ145" s="13" t="s">
        <v>32</v>
      </c>
      <c r="BK145" s="141">
        <f t="shared" si="9"/>
        <v>0</v>
      </c>
      <c r="BL145" s="13" t="s">
        <v>137</v>
      </c>
      <c r="BM145" s="140" t="s">
        <v>173</v>
      </c>
    </row>
    <row r="146" spans="2:65" s="1" customFormat="1" ht="16.5" customHeight="1">
      <c r="B146" s="129"/>
      <c r="C146" s="130" t="s">
        <v>174</v>
      </c>
      <c r="D146" s="130" t="s">
        <v>119</v>
      </c>
      <c r="E146" s="131" t="s">
        <v>175</v>
      </c>
      <c r="F146" s="132" t="s">
        <v>176</v>
      </c>
      <c r="G146" s="133" t="s">
        <v>136</v>
      </c>
      <c r="H146" s="134">
        <v>23</v>
      </c>
      <c r="I146" s="135"/>
      <c r="J146" s="134">
        <f t="shared" si="0"/>
        <v>0</v>
      </c>
      <c r="K146" s="132" t="s">
        <v>145</v>
      </c>
      <c r="L146" s="28"/>
      <c r="M146" s="136" t="s">
        <v>1</v>
      </c>
      <c r="N146" s="137" t="s">
        <v>40</v>
      </c>
      <c r="P146" s="138">
        <f t="shared" si="1"/>
        <v>0</v>
      </c>
      <c r="Q146" s="138">
        <v>0</v>
      </c>
      <c r="R146" s="138">
        <f t="shared" si="2"/>
        <v>0</v>
      </c>
      <c r="S146" s="138">
        <v>0</v>
      </c>
      <c r="T146" s="139">
        <f t="shared" si="3"/>
        <v>0</v>
      </c>
      <c r="AR146" s="140" t="s">
        <v>137</v>
      </c>
      <c r="AT146" s="140" t="s">
        <v>119</v>
      </c>
      <c r="AU146" s="140" t="s">
        <v>81</v>
      </c>
      <c r="AY146" s="13" t="s">
        <v>116</v>
      </c>
      <c r="BE146" s="141">
        <f t="shared" si="4"/>
        <v>0</v>
      </c>
      <c r="BF146" s="141">
        <f t="shared" si="5"/>
        <v>0</v>
      </c>
      <c r="BG146" s="141">
        <f t="shared" si="6"/>
        <v>0</v>
      </c>
      <c r="BH146" s="141">
        <f t="shared" si="7"/>
        <v>0</v>
      </c>
      <c r="BI146" s="141">
        <f t="shared" si="8"/>
        <v>0</v>
      </c>
      <c r="BJ146" s="13" t="s">
        <v>32</v>
      </c>
      <c r="BK146" s="141">
        <f t="shared" si="9"/>
        <v>0</v>
      </c>
      <c r="BL146" s="13" t="s">
        <v>137</v>
      </c>
      <c r="BM146" s="140" t="s">
        <v>177</v>
      </c>
    </row>
    <row r="147" spans="2:65" s="1" customFormat="1" ht="16.5" customHeight="1">
      <c r="B147" s="129"/>
      <c r="C147" s="130" t="s">
        <v>178</v>
      </c>
      <c r="D147" s="130" t="s">
        <v>119</v>
      </c>
      <c r="E147" s="131" t="s">
        <v>179</v>
      </c>
      <c r="F147" s="132" t="s">
        <v>180</v>
      </c>
      <c r="G147" s="133" t="s">
        <v>122</v>
      </c>
      <c r="H147" s="134">
        <v>1</v>
      </c>
      <c r="I147" s="135"/>
      <c r="J147" s="134">
        <f t="shared" si="0"/>
        <v>0</v>
      </c>
      <c r="K147" s="132" t="s">
        <v>145</v>
      </c>
      <c r="L147" s="28"/>
      <c r="M147" s="136" t="s">
        <v>1</v>
      </c>
      <c r="N147" s="137" t="s">
        <v>40</v>
      </c>
      <c r="P147" s="138">
        <f t="shared" si="1"/>
        <v>0</v>
      </c>
      <c r="Q147" s="138">
        <v>0</v>
      </c>
      <c r="R147" s="138">
        <f t="shared" si="2"/>
        <v>0</v>
      </c>
      <c r="S147" s="138">
        <v>0</v>
      </c>
      <c r="T147" s="139">
        <f t="shared" si="3"/>
        <v>0</v>
      </c>
      <c r="AR147" s="140" t="s">
        <v>137</v>
      </c>
      <c r="AT147" s="140" t="s">
        <v>119</v>
      </c>
      <c r="AU147" s="140" t="s">
        <v>81</v>
      </c>
      <c r="AY147" s="13" t="s">
        <v>116</v>
      </c>
      <c r="BE147" s="141">
        <f t="shared" si="4"/>
        <v>0</v>
      </c>
      <c r="BF147" s="141">
        <f t="shared" si="5"/>
        <v>0</v>
      </c>
      <c r="BG147" s="141">
        <f t="shared" si="6"/>
        <v>0</v>
      </c>
      <c r="BH147" s="141">
        <f t="shared" si="7"/>
        <v>0</v>
      </c>
      <c r="BI147" s="141">
        <f t="shared" si="8"/>
        <v>0</v>
      </c>
      <c r="BJ147" s="13" t="s">
        <v>32</v>
      </c>
      <c r="BK147" s="141">
        <f t="shared" si="9"/>
        <v>0</v>
      </c>
      <c r="BL147" s="13" t="s">
        <v>137</v>
      </c>
      <c r="BM147" s="140" t="s">
        <v>181</v>
      </c>
    </row>
    <row r="148" spans="2:65" s="1" customFormat="1" ht="24.15" customHeight="1">
      <c r="B148" s="129"/>
      <c r="C148" s="130" t="s">
        <v>8</v>
      </c>
      <c r="D148" s="130" t="s">
        <v>119</v>
      </c>
      <c r="E148" s="131" t="s">
        <v>182</v>
      </c>
      <c r="F148" s="132" t="s">
        <v>183</v>
      </c>
      <c r="G148" s="133" t="s">
        <v>122</v>
      </c>
      <c r="H148" s="134">
        <v>1</v>
      </c>
      <c r="I148" s="135"/>
      <c r="J148" s="134">
        <f t="shared" si="0"/>
        <v>0</v>
      </c>
      <c r="K148" s="132" t="s">
        <v>145</v>
      </c>
      <c r="L148" s="28"/>
      <c r="M148" s="136" t="s">
        <v>1</v>
      </c>
      <c r="N148" s="137" t="s">
        <v>40</v>
      </c>
      <c r="P148" s="138">
        <f t="shared" si="1"/>
        <v>0</v>
      </c>
      <c r="Q148" s="138">
        <v>1.6799999999999999E-2</v>
      </c>
      <c r="R148" s="138">
        <f t="shared" si="2"/>
        <v>1.6799999999999999E-2</v>
      </c>
      <c r="S148" s="138">
        <v>0</v>
      </c>
      <c r="T148" s="139">
        <f t="shared" si="3"/>
        <v>0</v>
      </c>
      <c r="AR148" s="140" t="s">
        <v>137</v>
      </c>
      <c r="AT148" s="140" t="s">
        <v>119</v>
      </c>
      <c r="AU148" s="140" t="s">
        <v>81</v>
      </c>
      <c r="AY148" s="13" t="s">
        <v>116</v>
      </c>
      <c r="BE148" s="141">
        <f t="shared" si="4"/>
        <v>0</v>
      </c>
      <c r="BF148" s="141">
        <f t="shared" si="5"/>
        <v>0</v>
      </c>
      <c r="BG148" s="141">
        <f t="shared" si="6"/>
        <v>0</v>
      </c>
      <c r="BH148" s="141">
        <f t="shared" si="7"/>
        <v>0</v>
      </c>
      <c r="BI148" s="141">
        <f t="shared" si="8"/>
        <v>0</v>
      </c>
      <c r="BJ148" s="13" t="s">
        <v>32</v>
      </c>
      <c r="BK148" s="141">
        <f t="shared" si="9"/>
        <v>0</v>
      </c>
      <c r="BL148" s="13" t="s">
        <v>137</v>
      </c>
      <c r="BM148" s="140" t="s">
        <v>184</v>
      </c>
    </row>
    <row r="149" spans="2:65" s="1" customFormat="1" ht="21.75" customHeight="1">
      <c r="B149" s="129"/>
      <c r="C149" s="130" t="s">
        <v>137</v>
      </c>
      <c r="D149" s="130" t="s">
        <v>119</v>
      </c>
      <c r="E149" s="131" t="s">
        <v>185</v>
      </c>
      <c r="F149" s="132" t="s">
        <v>186</v>
      </c>
      <c r="G149" s="133" t="s">
        <v>122</v>
      </c>
      <c r="H149" s="134">
        <v>1</v>
      </c>
      <c r="I149" s="135"/>
      <c r="J149" s="134">
        <f t="shared" si="0"/>
        <v>0</v>
      </c>
      <c r="K149" s="132" t="s">
        <v>145</v>
      </c>
      <c r="L149" s="28"/>
      <c r="M149" s="136" t="s">
        <v>1</v>
      </c>
      <c r="N149" s="137" t="s">
        <v>40</v>
      </c>
      <c r="P149" s="138">
        <f t="shared" si="1"/>
        <v>0</v>
      </c>
      <c r="Q149" s="138">
        <v>1.7956999999999999E-4</v>
      </c>
      <c r="R149" s="138">
        <f t="shared" si="2"/>
        <v>1.7956999999999999E-4</v>
      </c>
      <c r="S149" s="138">
        <v>0</v>
      </c>
      <c r="T149" s="139">
        <f t="shared" si="3"/>
        <v>0</v>
      </c>
      <c r="AR149" s="140" t="s">
        <v>137</v>
      </c>
      <c r="AT149" s="140" t="s">
        <v>119</v>
      </c>
      <c r="AU149" s="140" t="s">
        <v>81</v>
      </c>
      <c r="AY149" s="13" t="s">
        <v>116</v>
      </c>
      <c r="BE149" s="141">
        <f t="shared" si="4"/>
        <v>0</v>
      </c>
      <c r="BF149" s="141">
        <f t="shared" si="5"/>
        <v>0</v>
      </c>
      <c r="BG149" s="141">
        <f t="shared" si="6"/>
        <v>0</v>
      </c>
      <c r="BH149" s="141">
        <f t="shared" si="7"/>
        <v>0</v>
      </c>
      <c r="BI149" s="141">
        <f t="shared" si="8"/>
        <v>0</v>
      </c>
      <c r="BJ149" s="13" t="s">
        <v>32</v>
      </c>
      <c r="BK149" s="141">
        <f t="shared" si="9"/>
        <v>0</v>
      </c>
      <c r="BL149" s="13" t="s">
        <v>137</v>
      </c>
      <c r="BM149" s="140" t="s">
        <v>187</v>
      </c>
    </row>
    <row r="150" spans="2:65" s="1" customFormat="1" ht="24.15" customHeight="1">
      <c r="B150" s="129"/>
      <c r="C150" s="130" t="s">
        <v>188</v>
      </c>
      <c r="D150" s="130" t="s">
        <v>119</v>
      </c>
      <c r="E150" s="131" t="s">
        <v>189</v>
      </c>
      <c r="F150" s="132" t="s">
        <v>190</v>
      </c>
      <c r="G150" s="133" t="s">
        <v>122</v>
      </c>
      <c r="H150" s="134">
        <v>2</v>
      </c>
      <c r="I150" s="135"/>
      <c r="J150" s="134">
        <f t="shared" si="0"/>
        <v>0</v>
      </c>
      <c r="K150" s="132" t="s">
        <v>145</v>
      </c>
      <c r="L150" s="28"/>
      <c r="M150" s="136" t="s">
        <v>1</v>
      </c>
      <c r="N150" s="137" t="s">
        <v>40</v>
      </c>
      <c r="P150" s="138">
        <f t="shared" si="1"/>
        <v>0</v>
      </c>
      <c r="Q150" s="138">
        <v>4.4999999999999999E-4</v>
      </c>
      <c r="R150" s="138">
        <f t="shared" si="2"/>
        <v>8.9999999999999998E-4</v>
      </c>
      <c r="S150" s="138">
        <v>0</v>
      </c>
      <c r="T150" s="139">
        <f t="shared" si="3"/>
        <v>0</v>
      </c>
      <c r="AR150" s="140" t="s">
        <v>137</v>
      </c>
      <c r="AT150" s="140" t="s">
        <v>119</v>
      </c>
      <c r="AU150" s="140" t="s">
        <v>81</v>
      </c>
      <c r="AY150" s="13" t="s">
        <v>116</v>
      </c>
      <c r="BE150" s="141">
        <f t="shared" si="4"/>
        <v>0</v>
      </c>
      <c r="BF150" s="141">
        <f t="shared" si="5"/>
        <v>0</v>
      </c>
      <c r="BG150" s="141">
        <f t="shared" si="6"/>
        <v>0</v>
      </c>
      <c r="BH150" s="141">
        <f t="shared" si="7"/>
        <v>0</v>
      </c>
      <c r="BI150" s="141">
        <f t="shared" si="8"/>
        <v>0</v>
      </c>
      <c r="BJ150" s="13" t="s">
        <v>32</v>
      </c>
      <c r="BK150" s="141">
        <f t="shared" si="9"/>
        <v>0</v>
      </c>
      <c r="BL150" s="13" t="s">
        <v>137</v>
      </c>
      <c r="BM150" s="140" t="s">
        <v>191</v>
      </c>
    </row>
    <row r="151" spans="2:65" s="1" customFormat="1" ht="16.5" customHeight="1">
      <c r="B151" s="129"/>
      <c r="C151" s="142" t="s">
        <v>192</v>
      </c>
      <c r="D151" s="142" t="s">
        <v>193</v>
      </c>
      <c r="E151" s="143" t="s">
        <v>194</v>
      </c>
      <c r="F151" s="144" t="s">
        <v>195</v>
      </c>
      <c r="G151" s="145" t="s">
        <v>122</v>
      </c>
      <c r="H151" s="146">
        <v>1</v>
      </c>
      <c r="I151" s="147"/>
      <c r="J151" s="146">
        <f t="shared" si="0"/>
        <v>0</v>
      </c>
      <c r="K151" s="144" t="s">
        <v>250</v>
      </c>
      <c r="L151" s="148"/>
      <c r="M151" s="149" t="s">
        <v>1</v>
      </c>
      <c r="N151" s="150" t="s">
        <v>40</v>
      </c>
      <c r="P151" s="138">
        <f t="shared" si="1"/>
        <v>0</v>
      </c>
      <c r="Q151" s="138">
        <v>0</v>
      </c>
      <c r="R151" s="138">
        <f t="shared" si="2"/>
        <v>0</v>
      </c>
      <c r="S151" s="138">
        <v>0</v>
      </c>
      <c r="T151" s="139">
        <f t="shared" si="3"/>
        <v>0</v>
      </c>
      <c r="AR151" s="140" t="s">
        <v>196</v>
      </c>
      <c r="AT151" s="140" t="s">
        <v>193</v>
      </c>
      <c r="AU151" s="140" t="s">
        <v>81</v>
      </c>
      <c r="AY151" s="13" t="s">
        <v>116</v>
      </c>
      <c r="BE151" s="141">
        <f t="shared" si="4"/>
        <v>0</v>
      </c>
      <c r="BF151" s="141">
        <f t="shared" si="5"/>
        <v>0</v>
      </c>
      <c r="BG151" s="141">
        <f t="shared" si="6"/>
        <v>0</v>
      </c>
      <c r="BH151" s="141">
        <f t="shared" si="7"/>
        <v>0</v>
      </c>
      <c r="BI151" s="141">
        <f t="shared" si="8"/>
        <v>0</v>
      </c>
      <c r="BJ151" s="13" t="s">
        <v>32</v>
      </c>
      <c r="BK151" s="141">
        <f t="shared" si="9"/>
        <v>0</v>
      </c>
      <c r="BL151" s="13" t="s">
        <v>137</v>
      </c>
      <c r="BM151" s="140" t="s">
        <v>197</v>
      </c>
    </row>
    <row r="152" spans="2:65" s="1" customFormat="1" ht="24.15" customHeight="1">
      <c r="B152" s="129"/>
      <c r="C152" s="130" t="s">
        <v>198</v>
      </c>
      <c r="D152" s="130" t="s">
        <v>119</v>
      </c>
      <c r="E152" s="131" t="s">
        <v>199</v>
      </c>
      <c r="F152" s="132" t="s">
        <v>200</v>
      </c>
      <c r="G152" s="133" t="s">
        <v>122</v>
      </c>
      <c r="H152" s="134">
        <v>3</v>
      </c>
      <c r="I152" s="135"/>
      <c r="J152" s="134">
        <f t="shared" si="0"/>
        <v>0</v>
      </c>
      <c r="K152" s="132" t="s">
        <v>145</v>
      </c>
      <c r="L152" s="28"/>
      <c r="M152" s="136" t="s">
        <v>1</v>
      </c>
      <c r="N152" s="137" t="s">
        <v>40</v>
      </c>
      <c r="P152" s="138">
        <f t="shared" si="1"/>
        <v>0</v>
      </c>
      <c r="Q152" s="138">
        <v>9.3000000000000005E-4</v>
      </c>
      <c r="R152" s="138">
        <f t="shared" si="2"/>
        <v>2.7899999999999999E-3</v>
      </c>
      <c r="S152" s="138">
        <v>0</v>
      </c>
      <c r="T152" s="139">
        <f t="shared" si="3"/>
        <v>0</v>
      </c>
      <c r="AR152" s="140" t="s">
        <v>137</v>
      </c>
      <c r="AT152" s="140" t="s">
        <v>119</v>
      </c>
      <c r="AU152" s="140" t="s">
        <v>81</v>
      </c>
      <c r="AY152" s="13" t="s">
        <v>116</v>
      </c>
      <c r="BE152" s="141">
        <f t="shared" si="4"/>
        <v>0</v>
      </c>
      <c r="BF152" s="141">
        <f t="shared" si="5"/>
        <v>0</v>
      </c>
      <c r="BG152" s="141">
        <f t="shared" si="6"/>
        <v>0</v>
      </c>
      <c r="BH152" s="141">
        <f t="shared" si="7"/>
        <v>0</v>
      </c>
      <c r="BI152" s="141">
        <f t="shared" si="8"/>
        <v>0</v>
      </c>
      <c r="BJ152" s="13" t="s">
        <v>32</v>
      </c>
      <c r="BK152" s="141">
        <f t="shared" si="9"/>
        <v>0</v>
      </c>
      <c r="BL152" s="13" t="s">
        <v>137</v>
      </c>
      <c r="BM152" s="140" t="s">
        <v>201</v>
      </c>
    </row>
    <row r="153" spans="2:65" s="1" customFormat="1" ht="24.15" customHeight="1">
      <c r="B153" s="129"/>
      <c r="C153" s="130" t="s">
        <v>202</v>
      </c>
      <c r="D153" s="130" t="s">
        <v>119</v>
      </c>
      <c r="E153" s="131" t="s">
        <v>203</v>
      </c>
      <c r="F153" s="132" t="s">
        <v>204</v>
      </c>
      <c r="G153" s="133" t="s">
        <v>122</v>
      </c>
      <c r="H153" s="134">
        <v>2</v>
      </c>
      <c r="I153" s="135"/>
      <c r="J153" s="134">
        <f t="shared" si="0"/>
        <v>0</v>
      </c>
      <c r="K153" s="132" t="s">
        <v>145</v>
      </c>
      <c r="L153" s="28"/>
      <c r="M153" s="136" t="s">
        <v>1</v>
      </c>
      <c r="N153" s="137" t="s">
        <v>40</v>
      </c>
      <c r="P153" s="138">
        <f t="shared" si="1"/>
        <v>0</v>
      </c>
      <c r="Q153" s="138">
        <v>2.0799999999999998E-3</v>
      </c>
      <c r="R153" s="138">
        <f t="shared" si="2"/>
        <v>4.1599999999999996E-3</v>
      </c>
      <c r="S153" s="138">
        <v>0</v>
      </c>
      <c r="T153" s="139">
        <f t="shared" si="3"/>
        <v>0</v>
      </c>
      <c r="AR153" s="140" t="s">
        <v>137</v>
      </c>
      <c r="AT153" s="140" t="s">
        <v>119</v>
      </c>
      <c r="AU153" s="140" t="s">
        <v>81</v>
      </c>
      <c r="AY153" s="13" t="s">
        <v>116</v>
      </c>
      <c r="BE153" s="141">
        <f t="shared" si="4"/>
        <v>0</v>
      </c>
      <c r="BF153" s="141">
        <f t="shared" si="5"/>
        <v>0</v>
      </c>
      <c r="BG153" s="141">
        <f t="shared" si="6"/>
        <v>0</v>
      </c>
      <c r="BH153" s="141">
        <f t="shared" si="7"/>
        <v>0</v>
      </c>
      <c r="BI153" s="141">
        <f t="shared" si="8"/>
        <v>0</v>
      </c>
      <c r="BJ153" s="13" t="s">
        <v>32</v>
      </c>
      <c r="BK153" s="141">
        <f t="shared" si="9"/>
        <v>0</v>
      </c>
      <c r="BL153" s="13" t="s">
        <v>137</v>
      </c>
      <c r="BM153" s="140" t="s">
        <v>205</v>
      </c>
    </row>
    <row r="154" spans="2:65" s="1" customFormat="1" ht="44.25" customHeight="1">
      <c r="B154" s="129"/>
      <c r="C154" s="130" t="s">
        <v>7</v>
      </c>
      <c r="D154" s="130" t="s">
        <v>119</v>
      </c>
      <c r="E154" s="131" t="s">
        <v>206</v>
      </c>
      <c r="F154" s="132" t="s">
        <v>207</v>
      </c>
      <c r="G154" s="133" t="s">
        <v>122</v>
      </c>
      <c r="H154" s="134">
        <v>1</v>
      </c>
      <c r="I154" s="135"/>
      <c r="J154" s="134">
        <f t="shared" si="0"/>
        <v>0</v>
      </c>
      <c r="K154" s="144" t="s">
        <v>250</v>
      </c>
      <c r="L154" s="28"/>
      <c r="M154" s="136" t="s">
        <v>1</v>
      </c>
      <c r="N154" s="137" t="s">
        <v>40</v>
      </c>
      <c r="P154" s="138">
        <f t="shared" si="1"/>
        <v>0</v>
      </c>
      <c r="Q154" s="138">
        <v>5.0000000000000001E-3</v>
      </c>
      <c r="R154" s="138">
        <f t="shared" si="2"/>
        <v>5.0000000000000001E-3</v>
      </c>
      <c r="S154" s="138">
        <v>0</v>
      </c>
      <c r="T154" s="139">
        <f t="shared" si="3"/>
        <v>0</v>
      </c>
      <c r="AR154" s="140" t="s">
        <v>137</v>
      </c>
      <c r="AT154" s="140" t="s">
        <v>119</v>
      </c>
      <c r="AU154" s="140" t="s">
        <v>81</v>
      </c>
      <c r="AY154" s="13" t="s">
        <v>116</v>
      </c>
      <c r="BE154" s="141">
        <f t="shared" si="4"/>
        <v>0</v>
      </c>
      <c r="BF154" s="141">
        <f t="shared" si="5"/>
        <v>0</v>
      </c>
      <c r="BG154" s="141">
        <f t="shared" si="6"/>
        <v>0</v>
      </c>
      <c r="BH154" s="141">
        <f t="shared" si="7"/>
        <v>0</v>
      </c>
      <c r="BI154" s="141">
        <f t="shared" si="8"/>
        <v>0</v>
      </c>
      <c r="BJ154" s="13" t="s">
        <v>32</v>
      </c>
      <c r="BK154" s="141">
        <f t="shared" si="9"/>
        <v>0</v>
      </c>
      <c r="BL154" s="13" t="s">
        <v>137</v>
      </c>
      <c r="BM154" s="140" t="s">
        <v>208</v>
      </c>
    </row>
    <row r="155" spans="2:65" s="1" customFormat="1" ht="24.15" customHeight="1">
      <c r="B155" s="129"/>
      <c r="C155" s="130" t="s">
        <v>209</v>
      </c>
      <c r="D155" s="130" t="s">
        <v>119</v>
      </c>
      <c r="E155" s="131" t="s">
        <v>210</v>
      </c>
      <c r="F155" s="132" t="s">
        <v>211</v>
      </c>
      <c r="G155" s="133" t="s">
        <v>122</v>
      </c>
      <c r="H155" s="134">
        <v>1</v>
      </c>
      <c r="I155" s="135"/>
      <c r="J155" s="134">
        <f t="shared" si="0"/>
        <v>0</v>
      </c>
      <c r="K155" s="132" t="s">
        <v>145</v>
      </c>
      <c r="L155" s="28"/>
      <c r="M155" s="136" t="s">
        <v>1</v>
      </c>
      <c r="N155" s="137" t="s">
        <v>40</v>
      </c>
      <c r="P155" s="138">
        <f t="shared" si="1"/>
        <v>0</v>
      </c>
      <c r="Q155" s="138">
        <v>0</v>
      </c>
      <c r="R155" s="138">
        <f t="shared" si="2"/>
        <v>0</v>
      </c>
      <c r="S155" s="138">
        <v>0</v>
      </c>
      <c r="T155" s="139">
        <f t="shared" si="3"/>
        <v>0</v>
      </c>
      <c r="AR155" s="140" t="s">
        <v>137</v>
      </c>
      <c r="AT155" s="140" t="s">
        <v>119</v>
      </c>
      <c r="AU155" s="140" t="s">
        <v>81</v>
      </c>
      <c r="AY155" s="13" t="s">
        <v>116</v>
      </c>
      <c r="BE155" s="141">
        <f t="shared" si="4"/>
        <v>0</v>
      </c>
      <c r="BF155" s="141">
        <f t="shared" si="5"/>
        <v>0</v>
      </c>
      <c r="BG155" s="141">
        <f t="shared" si="6"/>
        <v>0</v>
      </c>
      <c r="BH155" s="141">
        <f t="shared" si="7"/>
        <v>0</v>
      </c>
      <c r="BI155" s="141">
        <f t="shared" si="8"/>
        <v>0</v>
      </c>
      <c r="BJ155" s="13" t="s">
        <v>32</v>
      </c>
      <c r="BK155" s="141">
        <f t="shared" si="9"/>
        <v>0</v>
      </c>
      <c r="BL155" s="13" t="s">
        <v>137</v>
      </c>
      <c r="BM155" s="140" t="s">
        <v>212</v>
      </c>
    </row>
    <row r="156" spans="2:65" s="1" customFormat="1" ht="37.799999999999997" customHeight="1">
      <c r="B156" s="129"/>
      <c r="C156" s="142" t="s">
        <v>213</v>
      </c>
      <c r="D156" s="142" t="s">
        <v>193</v>
      </c>
      <c r="E156" s="143" t="s">
        <v>214</v>
      </c>
      <c r="F156" s="144" t="s">
        <v>215</v>
      </c>
      <c r="G156" s="145" t="s">
        <v>122</v>
      </c>
      <c r="H156" s="146">
        <v>1</v>
      </c>
      <c r="I156" s="147"/>
      <c r="J156" s="146">
        <f t="shared" si="0"/>
        <v>0</v>
      </c>
      <c r="K156" s="144" t="s">
        <v>250</v>
      </c>
      <c r="L156" s="148"/>
      <c r="M156" s="149" t="s">
        <v>1</v>
      </c>
      <c r="N156" s="150" t="s">
        <v>40</v>
      </c>
      <c r="P156" s="138">
        <f t="shared" si="1"/>
        <v>0</v>
      </c>
      <c r="Q156" s="138">
        <v>0</v>
      </c>
      <c r="R156" s="138">
        <f t="shared" si="2"/>
        <v>0</v>
      </c>
      <c r="S156" s="138">
        <v>0</v>
      </c>
      <c r="T156" s="139">
        <f t="shared" si="3"/>
        <v>0</v>
      </c>
      <c r="AR156" s="140" t="s">
        <v>196</v>
      </c>
      <c r="AT156" s="140" t="s">
        <v>193</v>
      </c>
      <c r="AU156" s="140" t="s">
        <v>81</v>
      </c>
      <c r="AY156" s="13" t="s">
        <v>116</v>
      </c>
      <c r="BE156" s="141">
        <f t="shared" si="4"/>
        <v>0</v>
      </c>
      <c r="BF156" s="141">
        <f t="shared" si="5"/>
        <v>0</v>
      </c>
      <c r="BG156" s="141">
        <f t="shared" si="6"/>
        <v>0</v>
      </c>
      <c r="BH156" s="141">
        <f t="shared" si="7"/>
        <v>0</v>
      </c>
      <c r="BI156" s="141">
        <f t="shared" si="8"/>
        <v>0</v>
      </c>
      <c r="BJ156" s="13" t="s">
        <v>32</v>
      </c>
      <c r="BK156" s="141">
        <f t="shared" si="9"/>
        <v>0</v>
      </c>
      <c r="BL156" s="13" t="s">
        <v>137</v>
      </c>
      <c r="BM156" s="140" t="s">
        <v>216</v>
      </c>
    </row>
    <row r="157" spans="2:65" s="1" customFormat="1" ht="24.15" customHeight="1">
      <c r="B157" s="129"/>
      <c r="C157" s="130" t="s">
        <v>217</v>
      </c>
      <c r="D157" s="130" t="s">
        <v>119</v>
      </c>
      <c r="E157" s="131" t="s">
        <v>218</v>
      </c>
      <c r="F157" s="132" t="s">
        <v>219</v>
      </c>
      <c r="G157" s="133" t="s">
        <v>220</v>
      </c>
      <c r="H157" s="135"/>
      <c r="I157" s="135"/>
      <c r="J157" s="134">
        <f t="shared" si="0"/>
        <v>0</v>
      </c>
      <c r="K157" s="132" t="s">
        <v>145</v>
      </c>
      <c r="L157" s="28"/>
      <c r="M157" s="136" t="s">
        <v>1</v>
      </c>
      <c r="N157" s="137" t="s">
        <v>40</v>
      </c>
      <c r="P157" s="138">
        <f t="shared" si="1"/>
        <v>0</v>
      </c>
      <c r="Q157" s="138">
        <v>0</v>
      </c>
      <c r="R157" s="138">
        <f t="shared" si="2"/>
        <v>0</v>
      </c>
      <c r="S157" s="138">
        <v>0</v>
      </c>
      <c r="T157" s="139">
        <f t="shared" si="3"/>
        <v>0</v>
      </c>
      <c r="AR157" s="140" t="s">
        <v>137</v>
      </c>
      <c r="AT157" s="140" t="s">
        <v>119</v>
      </c>
      <c r="AU157" s="140" t="s">
        <v>81</v>
      </c>
      <c r="AY157" s="13" t="s">
        <v>116</v>
      </c>
      <c r="BE157" s="141">
        <f t="shared" si="4"/>
        <v>0</v>
      </c>
      <c r="BF157" s="141">
        <f t="shared" si="5"/>
        <v>0</v>
      </c>
      <c r="BG157" s="141">
        <f t="shared" si="6"/>
        <v>0</v>
      </c>
      <c r="BH157" s="141">
        <f t="shared" si="7"/>
        <v>0</v>
      </c>
      <c r="BI157" s="141">
        <f t="shared" si="8"/>
        <v>0</v>
      </c>
      <c r="BJ157" s="13" t="s">
        <v>32</v>
      </c>
      <c r="BK157" s="141">
        <f t="shared" si="9"/>
        <v>0</v>
      </c>
      <c r="BL157" s="13" t="s">
        <v>137</v>
      </c>
      <c r="BM157" s="140" t="s">
        <v>221</v>
      </c>
    </row>
    <row r="158" spans="2:65" s="11" customFormat="1" ht="22.8" customHeight="1">
      <c r="B158" s="117"/>
      <c r="D158" s="118" t="s">
        <v>74</v>
      </c>
      <c r="E158" s="127" t="s">
        <v>222</v>
      </c>
      <c r="F158" s="127" t="s">
        <v>223</v>
      </c>
      <c r="I158" s="120"/>
      <c r="J158" s="128">
        <f>BK158</f>
        <v>0</v>
      </c>
      <c r="L158" s="117"/>
      <c r="M158" s="122"/>
      <c r="P158" s="123">
        <f>SUM(P159:P161)</f>
        <v>0</v>
      </c>
      <c r="R158" s="123">
        <f>SUM(R159:R161)</f>
        <v>1.6442700000000002E-3</v>
      </c>
      <c r="T158" s="124">
        <f>SUM(T159:T161)</f>
        <v>0</v>
      </c>
      <c r="AR158" s="118" t="s">
        <v>81</v>
      </c>
      <c r="AT158" s="125" t="s">
        <v>74</v>
      </c>
      <c r="AU158" s="125" t="s">
        <v>32</v>
      </c>
      <c r="AY158" s="118" t="s">
        <v>116</v>
      </c>
      <c r="BK158" s="126">
        <f>SUM(BK159:BK161)</f>
        <v>0</v>
      </c>
    </row>
    <row r="159" spans="2:65" s="1" customFormat="1" ht="24.15" customHeight="1">
      <c r="B159" s="129"/>
      <c r="C159" s="130" t="s">
        <v>224</v>
      </c>
      <c r="D159" s="130" t="s">
        <v>119</v>
      </c>
      <c r="E159" s="131" t="s">
        <v>225</v>
      </c>
      <c r="F159" s="132" t="s">
        <v>226</v>
      </c>
      <c r="G159" s="133" t="s">
        <v>136</v>
      </c>
      <c r="H159" s="134">
        <v>23</v>
      </c>
      <c r="I159" s="135"/>
      <c r="J159" s="134">
        <f>ROUND(I159*H159,1)</f>
        <v>0</v>
      </c>
      <c r="K159" s="132" t="s">
        <v>145</v>
      </c>
      <c r="L159" s="28"/>
      <c r="M159" s="136" t="s">
        <v>1</v>
      </c>
      <c r="N159" s="137" t="s">
        <v>40</v>
      </c>
      <c r="P159" s="138">
        <f>O159*H159</f>
        <v>0</v>
      </c>
      <c r="Q159" s="138">
        <v>1.8640000000000001E-5</v>
      </c>
      <c r="R159" s="138">
        <f>Q159*H159</f>
        <v>4.2872E-4</v>
      </c>
      <c r="S159" s="138">
        <v>0</v>
      </c>
      <c r="T159" s="139">
        <f>S159*H159</f>
        <v>0</v>
      </c>
      <c r="AR159" s="140" t="s">
        <v>137</v>
      </c>
      <c r="AT159" s="140" t="s">
        <v>119</v>
      </c>
      <c r="AU159" s="140" t="s">
        <v>81</v>
      </c>
      <c r="AY159" s="13" t="s">
        <v>116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3" t="s">
        <v>32</v>
      </c>
      <c r="BK159" s="141">
        <f>ROUND(I159*H159,1)</f>
        <v>0</v>
      </c>
      <c r="BL159" s="13" t="s">
        <v>137</v>
      </c>
      <c r="BM159" s="140" t="s">
        <v>227</v>
      </c>
    </row>
    <row r="160" spans="2:65" s="1" customFormat="1" ht="24.15" customHeight="1">
      <c r="B160" s="129"/>
      <c r="C160" s="130" t="s">
        <v>228</v>
      </c>
      <c r="D160" s="130" t="s">
        <v>119</v>
      </c>
      <c r="E160" s="131" t="s">
        <v>229</v>
      </c>
      <c r="F160" s="132" t="s">
        <v>230</v>
      </c>
      <c r="G160" s="133" t="s">
        <v>136</v>
      </c>
      <c r="H160" s="134">
        <v>23</v>
      </c>
      <c r="I160" s="135"/>
      <c r="J160" s="134">
        <f>ROUND(I160*H160,1)</f>
        <v>0</v>
      </c>
      <c r="K160" s="132" t="s">
        <v>145</v>
      </c>
      <c r="L160" s="28"/>
      <c r="M160" s="136" t="s">
        <v>1</v>
      </c>
      <c r="N160" s="137" t="s">
        <v>40</v>
      </c>
      <c r="P160" s="138">
        <f>O160*H160</f>
        <v>0</v>
      </c>
      <c r="Q160" s="138">
        <v>2.0910000000000001E-5</v>
      </c>
      <c r="R160" s="138">
        <f>Q160*H160</f>
        <v>4.8093000000000002E-4</v>
      </c>
      <c r="S160" s="138">
        <v>0</v>
      </c>
      <c r="T160" s="139">
        <f>S160*H160</f>
        <v>0</v>
      </c>
      <c r="AR160" s="140" t="s">
        <v>137</v>
      </c>
      <c r="AT160" s="140" t="s">
        <v>119</v>
      </c>
      <c r="AU160" s="140" t="s">
        <v>81</v>
      </c>
      <c r="AY160" s="13" t="s">
        <v>116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3" t="s">
        <v>32</v>
      </c>
      <c r="BK160" s="141">
        <f>ROUND(I160*H160,1)</f>
        <v>0</v>
      </c>
      <c r="BL160" s="13" t="s">
        <v>137</v>
      </c>
      <c r="BM160" s="140" t="s">
        <v>231</v>
      </c>
    </row>
    <row r="161" spans="2:65" s="1" customFormat="1" ht="24.15" customHeight="1">
      <c r="B161" s="129"/>
      <c r="C161" s="130" t="s">
        <v>232</v>
      </c>
      <c r="D161" s="130" t="s">
        <v>119</v>
      </c>
      <c r="E161" s="131" t="s">
        <v>233</v>
      </c>
      <c r="F161" s="132" t="s">
        <v>234</v>
      </c>
      <c r="G161" s="133" t="s">
        <v>136</v>
      </c>
      <c r="H161" s="134">
        <v>23</v>
      </c>
      <c r="I161" s="135"/>
      <c r="J161" s="134">
        <f>ROUND(I161*H161,1)</f>
        <v>0</v>
      </c>
      <c r="K161" s="132" t="s">
        <v>145</v>
      </c>
      <c r="L161" s="28"/>
      <c r="M161" s="136" t="s">
        <v>1</v>
      </c>
      <c r="N161" s="137" t="s">
        <v>40</v>
      </c>
      <c r="P161" s="138">
        <f>O161*H161</f>
        <v>0</v>
      </c>
      <c r="Q161" s="138">
        <v>3.1940000000000003E-5</v>
      </c>
      <c r="R161" s="138">
        <f>Q161*H161</f>
        <v>7.3462000000000006E-4</v>
      </c>
      <c r="S161" s="138">
        <v>0</v>
      </c>
      <c r="T161" s="139">
        <f>S161*H161</f>
        <v>0</v>
      </c>
      <c r="AR161" s="140" t="s">
        <v>137</v>
      </c>
      <c r="AT161" s="140" t="s">
        <v>119</v>
      </c>
      <c r="AU161" s="140" t="s">
        <v>81</v>
      </c>
      <c r="AY161" s="13" t="s">
        <v>116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3" t="s">
        <v>32</v>
      </c>
      <c r="BK161" s="141">
        <f>ROUND(I161*H161,1)</f>
        <v>0</v>
      </c>
      <c r="BL161" s="13" t="s">
        <v>137</v>
      </c>
      <c r="BM161" s="140" t="s">
        <v>235</v>
      </c>
    </row>
    <row r="162" spans="2:65" s="11" customFormat="1" ht="25.95" customHeight="1">
      <c r="B162" s="117"/>
      <c r="D162" s="118" t="s">
        <v>74</v>
      </c>
      <c r="E162" s="119" t="s">
        <v>236</v>
      </c>
      <c r="F162" s="119" t="s">
        <v>236</v>
      </c>
      <c r="I162" s="120"/>
      <c r="J162" s="121">
        <f>BK162</f>
        <v>0</v>
      </c>
      <c r="L162" s="117"/>
      <c r="M162" s="122"/>
      <c r="P162" s="123">
        <f>P163</f>
        <v>0</v>
      </c>
      <c r="R162" s="123">
        <f>R163</f>
        <v>0</v>
      </c>
      <c r="T162" s="124">
        <f>T163</f>
        <v>0</v>
      </c>
      <c r="AR162" s="118" t="s">
        <v>123</v>
      </c>
      <c r="AT162" s="125" t="s">
        <v>74</v>
      </c>
      <c r="AU162" s="125" t="s">
        <v>75</v>
      </c>
      <c r="AY162" s="118" t="s">
        <v>116</v>
      </c>
      <c r="BK162" s="126">
        <f>BK163</f>
        <v>0</v>
      </c>
    </row>
    <row r="163" spans="2:65" s="11" customFormat="1" ht="22.8" customHeight="1">
      <c r="B163" s="117"/>
      <c r="D163" s="118" t="s">
        <v>74</v>
      </c>
      <c r="E163" s="127" t="s">
        <v>237</v>
      </c>
      <c r="F163" s="127" t="s">
        <v>238</v>
      </c>
      <c r="I163" s="120"/>
      <c r="J163" s="128">
        <f>BK163</f>
        <v>0</v>
      </c>
      <c r="L163" s="117"/>
      <c r="M163" s="122"/>
      <c r="P163" s="123">
        <f>SUM(P164:P165)</f>
        <v>0</v>
      </c>
      <c r="R163" s="123">
        <f>SUM(R164:R165)</f>
        <v>0</v>
      </c>
      <c r="T163" s="124">
        <f>SUM(T164:T165)</f>
        <v>0</v>
      </c>
      <c r="AR163" s="118" t="s">
        <v>123</v>
      </c>
      <c r="AT163" s="125" t="s">
        <v>74</v>
      </c>
      <c r="AU163" s="125" t="s">
        <v>32</v>
      </c>
      <c r="AY163" s="118" t="s">
        <v>116</v>
      </c>
      <c r="BK163" s="126">
        <f>SUM(BK164:BK165)</f>
        <v>0</v>
      </c>
    </row>
    <row r="164" spans="2:65" s="1" customFormat="1" ht="24.15" customHeight="1">
      <c r="B164" s="129"/>
      <c r="C164" s="130" t="s">
        <v>239</v>
      </c>
      <c r="D164" s="130" t="s">
        <v>119</v>
      </c>
      <c r="E164" s="131" t="s">
        <v>240</v>
      </c>
      <c r="F164" s="132" t="s">
        <v>241</v>
      </c>
      <c r="G164" s="133" t="s">
        <v>242</v>
      </c>
      <c r="H164" s="134">
        <v>16</v>
      </c>
      <c r="I164" s="135"/>
      <c r="J164" s="134">
        <f>ROUND(I164*H164,1)</f>
        <v>0</v>
      </c>
      <c r="K164" s="144" t="s">
        <v>250</v>
      </c>
      <c r="L164" s="28"/>
      <c r="M164" s="136" t="s">
        <v>1</v>
      </c>
      <c r="N164" s="137" t="s">
        <v>40</v>
      </c>
      <c r="P164" s="138">
        <f>O164*H164</f>
        <v>0</v>
      </c>
      <c r="Q164" s="138">
        <v>0</v>
      </c>
      <c r="R164" s="138">
        <f>Q164*H164</f>
        <v>0</v>
      </c>
      <c r="S164" s="138">
        <v>0</v>
      </c>
      <c r="T164" s="139">
        <f>S164*H164</f>
        <v>0</v>
      </c>
      <c r="AR164" s="140" t="s">
        <v>243</v>
      </c>
      <c r="AT164" s="140" t="s">
        <v>119</v>
      </c>
      <c r="AU164" s="140" t="s">
        <v>81</v>
      </c>
      <c r="AY164" s="13" t="s">
        <v>116</v>
      </c>
      <c r="BE164" s="141">
        <f>IF(N164="základní",J164,0)</f>
        <v>0</v>
      </c>
      <c r="BF164" s="141">
        <f>IF(N164="snížená",J164,0)</f>
        <v>0</v>
      </c>
      <c r="BG164" s="141">
        <f>IF(N164="zákl. přenesená",J164,0)</f>
        <v>0</v>
      </c>
      <c r="BH164" s="141">
        <f>IF(N164="sníž. přenesená",J164,0)</f>
        <v>0</v>
      </c>
      <c r="BI164" s="141">
        <f>IF(N164="nulová",J164,0)</f>
        <v>0</v>
      </c>
      <c r="BJ164" s="13" t="s">
        <v>32</v>
      </c>
      <c r="BK164" s="141">
        <f>ROUND(I164*H164,1)</f>
        <v>0</v>
      </c>
      <c r="BL164" s="13" t="s">
        <v>243</v>
      </c>
      <c r="BM164" s="140" t="s">
        <v>244</v>
      </c>
    </row>
    <row r="165" spans="2:65" s="1" customFormat="1" ht="24.15" customHeight="1">
      <c r="B165" s="129"/>
      <c r="C165" s="142" t="s">
        <v>245</v>
      </c>
      <c r="D165" s="142" t="s">
        <v>193</v>
      </c>
      <c r="E165" s="143" t="s">
        <v>246</v>
      </c>
      <c r="F165" s="144" t="s">
        <v>247</v>
      </c>
      <c r="G165" s="145" t="s">
        <v>242</v>
      </c>
      <c r="H165" s="146">
        <v>8</v>
      </c>
      <c r="I165" s="147"/>
      <c r="J165" s="146">
        <f>ROUND(I165*H165,1)</f>
        <v>0</v>
      </c>
      <c r="K165" s="144" t="s">
        <v>250</v>
      </c>
      <c r="L165" s="148"/>
      <c r="M165" s="151" t="s">
        <v>1</v>
      </c>
      <c r="N165" s="152" t="s">
        <v>40</v>
      </c>
      <c r="O165" s="153"/>
      <c r="P165" s="154">
        <f>O165*H165</f>
        <v>0</v>
      </c>
      <c r="Q165" s="154">
        <v>0</v>
      </c>
      <c r="R165" s="154">
        <f>Q165*H165</f>
        <v>0</v>
      </c>
      <c r="S165" s="154">
        <v>0</v>
      </c>
      <c r="T165" s="155">
        <f>S165*H165</f>
        <v>0</v>
      </c>
      <c r="AR165" s="140" t="s">
        <v>243</v>
      </c>
      <c r="AT165" s="140" t="s">
        <v>193</v>
      </c>
      <c r="AU165" s="140" t="s">
        <v>81</v>
      </c>
      <c r="AY165" s="13" t="s">
        <v>116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3" t="s">
        <v>32</v>
      </c>
      <c r="BK165" s="141">
        <f>ROUND(I165*H165,1)</f>
        <v>0</v>
      </c>
      <c r="BL165" s="13" t="s">
        <v>243</v>
      </c>
      <c r="BM165" s="140" t="s">
        <v>248</v>
      </c>
    </row>
    <row r="166" spans="2:65" s="1" customFormat="1" ht="6.9" customHeight="1">
      <c r="B166" s="40"/>
      <c r="C166" s="41"/>
      <c r="D166" s="41"/>
      <c r="E166" s="41"/>
      <c r="F166" s="41"/>
      <c r="G166" s="41"/>
      <c r="H166" s="41"/>
      <c r="I166" s="41"/>
      <c r="J166" s="41"/>
      <c r="K166" s="41"/>
      <c r="L166" s="28"/>
    </row>
  </sheetData>
  <autoFilter ref="C127:K165" xr:uid="{00000000-0009-0000-0000-000001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46-2023 - Multifunkční dů...</vt:lpstr>
      <vt:lpstr>'46-2023 - Multifunkční dů...'!Názvy_tisku</vt:lpstr>
      <vt:lpstr>'Rekapitulace stavby'!Názvy_tisku</vt:lpstr>
      <vt:lpstr>'46-2023 - Multifunkční dů...'!Oblast_tisku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Neužil</dc:creator>
  <cp:lastModifiedBy>Ivo Neužil</cp:lastModifiedBy>
  <dcterms:created xsi:type="dcterms:W3CDTF">2023-09-13T21:12:32Z</dcterms:created>
  <dcterms:modified xsi:type="dcterms:W3CDTF">2023-09-13T21:15:49Z</dcterms:modified>
</cp:coreProperties>
</file>